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3256" windowHeight="12528" activeTab="8"/>
  </bookViews>
  <sheets>
    <sheet name="Денис" sheetId="1" r:id="rId1"/>
    <sheet name="Денис (2)" sheetId="2" r:id="rId2"/>
    <sheet name="Денис (3)" sheetId="3" r:id="rId3"/>
    <sheet name="Денис (4)" sheetId="4" r:id="rId4"/>
    <sheet name="Денис (5)" sheetId="5" r:id="rId5"/>
    <sheet name="Денис (6)" sheetId="6" r:id="rId6"/>
    <sheet name="Денис (7)" sheetId="7" r:id="rId7"/>
    <sheet name="Денис (8)" sheetId="8" r:id="rId8"/>
    <sheet name="Денис (9)" sheetId="9" r:id="rId9"/>
  </sheets>
  <calcPr calcId="152511"/>
</workbook>
</file>

<file path=xl/calcChain.xml><?xml version="1.0" encoding="utf-8"?>
<calcChain xmlns="http://schemas.openxmlformats.org/spreadsheetml/2006/main">
  <c r="T26" i="9" l="1"/>
  <c r="S26" i="9"/>
  <c r="S25" i="9"/>
  <c r="T25" i="9"/>
  <c r="T24" i="9"/>
  <c r="T23" i="9"/>
  <c r="S23" i="9"/>
  <c r="T22" i="9"/>
  <c r="S22" i="9"/>
  <c r="T21" i="9"/>
  <c r="S21" i="9"/>
  <c r="T20" i="9"/>
  <c r="S20" i="9"/>
  <c r="T19" i="9"/>
  <c r="S19" i="9"/>
  <c r="T18" i="9"/>
  <c r="S18" i="9"/>
  <c r="T16" i="9"/>
  <c r="S16" i="9"/>
  <c r="T14" i="9"/>
  <c r="T12" i="9"/>
  <c r="S12" i="9"/>
  <c r="T11" i="9"/>
  <c r="T10" i="9"/>
  <c r="S10" i="9"/>
  <c r="R26" i="9"/>
  <c r="R25" i="9"/>
  <c r="R24" i="9"/>
  <c r="R19" i="9"/>
  <c r="R17" i="9"/>
  <c r="R16" i="9"/>
  <c r="R15" i="9"/>
  <c r="R14" i="9"/>
  <c r="R13" i="9"/>
  <c r="R12" i="9"/>
  <c r="R11" i="9"/>
  <c r="R10" i="9"/>
  <c r="R23" i="9"/>
  <c r="E25" i="9"/>
  <c r="E26" i="9" s="1"/>
  <c r="D24" i="9"/>
  <c r="D23" i="9"/>
  <c r="D22" i="9"/>
  <c r="U22" i="9" s="1"/>
  <c r="D21" i="9"/>
  <c r="U21" i="9" s="1"/>
  <c r="D20" i="9"/>
  <c r="D19" i="9"/>
  <c r="D18" i="9"/>
  <c r="D17" i="9"/>
  <c r="D16" i="9"/>
  <c r="D15" i="9"/>
  <c r="D14" i="9"/>
  <c r="D13" i="9"/>
  <c r="D12" i="9"/>
  <c r="D11" i="9"/>
  <c r="D10" i="9"/>
  <c r="C25" i="9"/>
  <c r="C26" i="9" s="1"/>
  <c r="E35" i="8"/>
  <c r="G35" i="8" s="1"/>
  <c r="E34" i="8"/>
  <c r="D52" i="8"/>
  <c r="F52" i="8" s="1"/>
  <c r="D51" i="8"/>
  <c r="D50" i="8"/>
  <c r="F50" i="8" s="1"/>
  <c r="D49" i="8"/>
  <c r="D48" i="8"/>
  <c r="D47" i="8"/>
  <c r="D46" i="8"/>
  <c r="D45" i="8"/>
  <c r="D44" i="8"/>
  <c r="G44" i="8" s="1"/>
  <c r="D43" i="8"/>
  <c r="D42" i="8"/>
  <c r="D40" i="8"/>
  <c r="D39" i="8"/>
  <c r="D38" i="8"/>
  <c r="D41" i="8"/>
  <c r="F41" i="8" s="1"/>
  <c r="E32" i="8"/>
  <c r="E31" i="8"/>
  <c r="G31" i="8" s="1"/>
  <c r="E30" i="8"/>
  <c r="E29" i="8"/>
  <c r="E28" i="8"/>
  <c r="G28" i="8" s="1"/>
  <c r="E27" i="8"/>
  <c r="H27" i="8" s="1"/>
  <c r="E26" i="8"/>
  <c r="E25" i="8"/>
  <c r="H25" i="8" s="1"/>
  <c r="E24" i="8"/>
  <c r="G24" i="8" s="1"/>
  <c r="E23" i="8"/>
  <c r="G23" i="8" s="1"/>
  <c r="E22" i="8"/>
  <c r="E21" i="8"/>
  <c r="G21" i="8" s="1"/>
  <c r="E20" i="8"/>
  <c r="E19" i="8"/>
  <c r="E18" i="8"/>
  <c r="E17" i="8"/>
  <c r="E16" i="8"/>
  <c r="H16" i="8" s="1"/>
  <c r="E15" i="8"/>
  <c r="G15" i="8" s="1"/>
  <c r="E14" i="8"/>
  <c r="E13" i="8"/>
  <c r="E12" i="8"/>
  <c r="G12" i="8" s="1"/>
  <c r="E11" i="8"/>
  <c r="H11" i="8" s="1"/>
  <c r="E10" i="8"/>
  <c r="E9" i="8"/>
  <c r="G9" i="8" s="1"/>
  <c r="C54" i="8"/>
  <c r="E53" i="8"/>
  <c r="C53" i="8"/>
  <c r="F51" i="8"/>
  <c r="G51" i="8"/>
  <c r="F49" i="8"/>
  <c r="G49" i="8"/>
  <c r="F48" i="8"/>
  <c r="F47" i="8"/>
  <c r="G47" i="8"/>
  <c r="F46" i="8"/>
  <c r="G45" i="8"/>
  <c r="G43" i="8"/>
  <c r="F42" i="8"/>
  <c r="G42" i="8"/>
  <c r="F40" i="8"/>
  <c r="G40" i="8"/>
  <c r="G39" i="8"/>
  <c r="H35" i="8"/>
  <c r="G34" i="8"/>
  <c r="F33" i="8"/>
  <c r="D33" i="8"/>
  <c r="E33" i="8" s="1"/>
  <c r="G32" i="8"/>
  <c r="H30" i="8"/>
  <c r="G29" i="8"/>
  <c r="H28" i="8"/>
  <c r="G26" i="8"/>
  <c r="H24" i="8"/>
  <c r="H22" i="8"/>
  <c r="G20" i="8"/>
  <c r="H20" i="8"/>
  <c r="G19" i="8"/>
  <c r="G18" i="8"/>
  <c r="H18" i="8"/>
  <c r="G17" i="8"/>
  <c r="G16" i="8"/>
  <c r="H14" i="8"/>
  <c r="H13" i="8"/>
  <c r="H12" i="8"/>
  <c r="G10" i="8"/>
  <c r="H9" i="8"/>
  <c r="D39" i="7"/>
  <c r="G39" i="7" s="1"/>
  <c r="D40" i="7"/>
  <c r="G40" i="7" s="1"/>
  <c r="D41" i="7"/>
  <c r="F41" i="7" s="1"/>
  <c r="D42" i="7"/>
  <c r="D43" i="7"/>
  <c r="D44" i="7"/>
  <c r="G44" i="7" s="1"/>
  <c r="D45" i="7"/>
  <c r="D46" i="7"/>
  <c r="F46" i="7" s="1"/>
  <c r="D47" i="7"/>
  <c r="G47" i="7" s="1"/>
  <c r="D48" i="7"/>
  <c r="G48" i="7" s="1"/>
  <c r="D49" i="7"/>
  <c r="G49" i="7" s="1"/>
  <c r="D50" i="7"/>
  <c r="D51" i="7"/>
  <c r="F51" i="7" s="1"/>
  <c r="D52" i="7"/>
  <c r="F52" i="7" s="1"/>
  <c r="D38" i="7"/>
  <c r="E10" i="7"/>
  <c r="H10" i="7" s="1"/>
  <c r="E11" i="7"/>
  <c r="H11" i="7" s="1"/>
  <c r="E12" i="7"/>
  <c r="G12" i="7" s="1"/>
  <c r="E13" i="7"/>
  <c r="E14" i="7"/>
  <c r="H14" i="7" s="1"/>
  <c r="E15" i="7"/>
  <c r="H15" i="7" s="1"/>
  <c r="E16" i="7"/>
  <c r="H16" i="7" s="1"/>
  <c r="E17" i="7"/>
  <c r="H17" i="7" s="1"/>
  <c r="E18" i="7"/>
  <c r="H18" i="7" s="1"/>
  <c r="E19" i="7"/>
  <c r="G19" i="7" s="1"/>
  <c r="E20" i="7"/>
  <c r="H20" i="7" s="1"/>
  <c r="E21" i="7"/>
  <c r="G21" i="7" s="1"/>
  <c r="E22" i="7"/>
  <c r="G22" i="7" s="1"/>
  <c r="E23" i="7"/>
  <c r="G23" i="7" s="1"/>
  <c r="E24" i="7"/>
  <c r="H24" i="7" s="1"/>
  <c r="E25" i="7"/>
  <c r="E26" i="7"/>
  <c r="G26" i="7" s="1"/>
  <c r="E27" i="7"/>
  <c r="E28" i="7"/>
  <c r="H28" i="7" s="1"/>
  <c r="E29" i="7"/>
  <c r="G29" i="7" s="1"/>
  <c r="E30" i="7"/>
  <c r="E31" i="7"/>
  <c r="G31" i="7" s="1"/>
  <c r="E32" i="7"/>
  <c r="H32" i="7" s="1"/>
  <c r="E34" i="7"/>
  <c r="G34" i="7" s="1"/>
  <c r="E35" i="7"/>
  <c r="H35" i="7" s="1"/>
  <c r="E9" i="7"/>
  <c r="H9" i="7" s="1"/>
  <c r="E53" i="7"/>
  <c r="E54" i="7" s="1"/>
  <c r="C53" i="7"/>
  <c r="C54" i="7" s="1"/>
  <c r="G52" i="7"/>
  <c r="F50" i="7"/>
  <c r="G50" i="7"/>
  <c r="F47" i="7"/>
  <c r="D53" i="7"/>
  <c r="G45" i="7"/>
  <c r="G43" i="7"/>
  <c r="G42" i="7"/>
  <c r="F42" i="7"/>
  <c r="F38" i="7"/>
  <c r="H34" i="7"/>
  <c r="F33" i="7"/>
  <c r="D33" i="7"/>
  <c r="E33" i="7" s="1"/>
  <c r="H30" i="7"/>
  <c r="H29" i="7"/>
  <c r="H27" i="7"/>
  <c r="H25" i="7"/>
  <c r="H22" i="7"/>
  <c r="H21" i="7"/>
  <c r="G18" i="7"/>
  <c r="G17" i="7"/>
  <c r="G15" i="7"/>
  <c r="H13" i="7"/>
  <c r="G10" i="7"/>
  <c r="G9" i="7"/>
  <c r="D39" i="6"/>
  <c r="D40" i="6"/>
  <c r="G40" i="6" s="1"/>
  <c r="D41" i="6"/>
  <c r="F41" i="6" s="1"/>
  <c r="D42" i="6"/>
  <c r="D43" i="6"/>
  <c r="D44" i="6"/>
  <c r="G44" i="6" s="1"/>
  <c r="D45" i="6"/>
  <c r="G45" i="6" s="1"/>
  <c r="D46" i="6"/>
  <c r="F46" i="6" s="1"/>
  <c r="D47" i="6"/>
  <c r="D53" i="6" s="1"/>
  <c r="D48" i="6"/>
  <c r="G48" i="6" s="1"/>
  <c r="D49" i="6"/>
  <c r="G49" i="6" s="1"/>
  <c r="D50" i="6"/>
  <c r="D51" i="6"/>
  <c r="D52" i="6"/>
  <c r="F52" i="6" s="1"/>
  <c r="D38" i="6"/>
  <c r="F38" i="6" s="1"/>
  <c r="E10" i="6"/>
  <c r="E11" i="6"/>
  <c r="H11" i="6" s="1"/>
  <c r="E12" i="6"/>
  <c r="G12" i="6" s="1"/>
  <c r="E13" i="6"/>
  <c r="H13" i="6" s="1"/>
  <c r="E14" i="6"/>
  <c r="E15" i="6"/>
  <c r="H15" i="6" s="1"/>
  <c r="E16" i="6"/>
  <c r="G16" i="6" s="1"/>
  <c r="E17" i="6"/>
  <c r="H17" i="6" s="1"/>
  <c r="E18" i="6"/>
  <c r="E19" i="6"/>
  <c r="G19" i="6" s="1"/>
  <c r="E20" i="6"/>
  <c r="H20" i="6" s="1"/>
  <c r="E21" i="6"/>
  <c r="H21" i="6" s="1"/>
  <c r="E22" i="6"/>
  <c r="E23" i="6"/>
  <c r="G23" i="6" s="1"/>
  <c r="E24" i="6"/>
  <c r="E25" i="6"/>
  <c r="H25" i="6" s="1"/>
  <c r="E26" i="6"/>
  <c r="E27" i="6"/>
  <c r="E28" i="6"/>
  <c r="H28" i="6" s="1"/>
  <c r="E29" i="6"/>
  <c r="H29" i="6" s="1"/>
  <c r="E30" i="6"/>
  <c r="E31" i="6"/>
  <c r="G31" i="6" s="1"/>
  <c r="E32" i="6"/>
  <c r="H32" i="6" s="1"/>
  <c r="E34" i="6"/>
  <c r="G34" i="6" s="1"/>
  <c r="E35" i="6"/>
  <c r="H35" i="6" s="1"/>
  <c r="E9" i="6"/>
  <c r="G9" i="6" s="1"/>
  <c r="E53" i="6"/>
  <c r="E54" i="6" s="1"/>
  <c r="C53" i="6"/>
  <c r="C54" i="6" s="1"/>
  <c r="G51" i="6"/>
  <c r="F51" i="6"/>
  <c r="F50" i="6"/>
  <c r="G50" i="6"/>
  <c r="G47" i="6"/>
  <c r="F47" i="6"/>
  <c r="G43" i="6"/>
  <c r="G42" i="6"/>
  <c r="F42" i="6"/>
  <c r="G39" i="6"/>
  <c r="H34" i="6"/>
  <c r="F33" i="6"/>
  <c r="D33" i="6"/>
  <c r="E33" i="6" s="1"/>
  <c r="G32" i="6"/>
  <c r="H30" i="6"/>
  <c r="H27" i="6"/>
  <c r="H26" i="6"/>
  <c r="G26" i="6"/>
  <c r="H24" i="6"/>
  <c r="H22" i="6"/>
  <c r="G22" i="6"/>
  <c r="H19" i="6"/>
  <c r="G18" i="6"/>
  <c r="H18" i="6"/>
  <c r="H16" i="6"/>
  <c r="G15" i="6"/>
  <c r="H14" i="6"/>
  <c r="H12" i="6"/>
  <c r="H10" i="6"/>
  <c r="G10" i="6"/>
  <c r="D39" i="5"/>
  <c r="D40" i="5"/>
  <c r="F40" i="5" s="1"/>
  <c r="D41" i="5"/>
  <c r="D42" i="5"/>
  <c r="F42" i="5" s="1"/>
  <c r="D43" i="5"/>
  <c r="G43" i="5" s="1"/>
  <c r="D44" i="5"/>
  <c r="G44" i="5" s="1"/>
  <c r="D45" i="5"/>
  <c r="D46" i="5"/>
  <c r="F46" i="5" s="1"/>
  <c r="D47" i="5"/>
  <c r="F47" i="5" s="1"/>
  <c r="D48" i="5"/>
  <c r="F48" i="5" s="1"/>
  <c r="D49" i="5"/>
  <c r="D50" i="5"/>
  <c r="F50" i="5" s="1"/>
  <c r="D51" i="5"/>
  <c r="G51" i="5" s="1"/>
  <c r="D52" i="5"/>
  <c r="D38" i="5"/>
  <c r="F38" i="5" s="1"/>
  <c r="E10" i="5"/>
  <c r="G10" i="5" s="1"/>
  <c r="E11" i="5"/>
  <c r="E12" i="5"/>
  <c r="H12" i="5" s="1"/>
  <c r="E13" i="5"/>
  <c r="E14" i="5"/>
  <c r="E15" i="5"/>
  <c r="G15" i="5" s="1"/>
  <c r="E16" i="5"/>
  <c r="G16" i="5" s="1"/>
  <c r="E17" i="5"/>
  <c r="E18" i="5"/>
  <c r="H18" i="5" s="1"/>
  <c r="E19" i="5"/>
  <c r="H19" i="5" s="1"/>
  <c r="E20" i="5"/>
  <c r="G20" i="5" s="1"/>
  <c r="E21" i="5"/>
  <c r="E22" i="5"/>
  <c r="G22" i="5" s="1"/>
  <c r="E23" i="5"/>
  <c r="H23" i="5" s="1"/>
  <c r="E24" i="5"/>
  <c r="G24" i="5" s="1"/>
  <c r="E25" i="5"/>
  <c r="H25" i="5" s="1"/>
  <c r="E26" i="5"/>
  <c r="G26" i="5" s="1"/>
  <c r="E27" i="5"/>
  <c r="H27" i="5" s="1"/>
  <c r="E28" i="5"/>
  <c r="H28" i="5" s="1"/>
  <c r="E29" i="5"/>
  <c r="E30" i="5"/>
  <c r="H30" i="5" s="1"/>
  <c r="E31" i="5"/>
  <c r="H31" i="5" s="1"/>
  <c r="E32" i="5"/>
  <c r="G32" i="5" s="1"/>
  <c r="E34" i="5"/>
  <c r="G34" i="5" s="1"/>
  <c r="E35" i="5"/>
  <c r="G35" i="5" s="1"/>
  <c r="E9" i="5"/>
  <c r="H9" i="5" s="1"/>
  <c r="E53" i="5"/>
  <c r="E54" i="5" s="1"/>
  <c r="C53" i="5"/>
  <c r="C54" i="5" s="1"/>
  <c r="F52" i="5"/>
  <c r="G50" i="5"/>
  <c r="F49" i="5"/>
  <c r="G47" i="5"/>
  <c r="G45" i="5"/>
  <c r="G42" i="5"/>
  <c r="F41" i="5"/>
  <c r="G41" i="5"/>
  <c r="G39" i="5"/>
  <c r="F33" i="5"/>
  <c r="D33" i="5"/>
  <c r="E33" i="5" s="1"/>
  <c r="H32" i="5"/>
  <c r="G31" i="5"/>
  <c r="H29" i="5"/>
  <c r="G29" i="5"/>
  <c r="H26" i="5"/>
  <c r="G23" i="5"/>
  <c r="H21" i="5"/>
  <c r="G19" i="5"/>
  <c r="G17" i="5"/>
  <c r="H14" i="5"/>
  <c r="H13" i="5"/>
  <c r="H11" i="5"/>
  <c r="G9" i="5"/>
  <c r="D39" i="4"/>
  <c r="G39" i="4" s="1"/>
  <c r="D40" i="4"/>
  <c r="D41" i="4"/>
  <c r="F41" i="4" s="1"/>
  <c r="D42" i="4"/>
  <c r="D43" i="4"/>
  <c r="D44" i="4"/>
  <c r="G44" i="4" s="1"/>
  <c r="D45" i="4"/>
  <c r="G45" i="4" s="1"/>
  <c r="D46" i="4"/>
  <c r="F46" i="4" s="1"/>
  <c r="D47" i="4"/>
  <c r="F47" i="4" s="1"/>
  <c r="D48" i="4"/>
  <c r="G48" i="4" s="1"/>
  <c r="D49" i="4"/>
  <c r="F49" i="4" s="1"/>
  <c r="D50" i="4"/>
  <c r="D51" i="4"/>
  <c r="G51" i="4" s="1"/>
  <c r="D52" i="4"/>
  <c r="F52" i="4" s="1"/>
  <c r="D38" i="4"/>
  <c r="F38" i="4" s="1"/>
  <c r="E10" i="4"/>
  <c r="E11" i="4"/>
  <c r="H11" i="4" s="1"/>
  <c r="E12" i="4"/>
  <c r="H12" i="4" s="1"/>
  <c r="E13" i="4"/>
  <c r="H13" i="4" s="1"/>
  <c r="E14" i="4"/>
  <c r="E15" i="4"/>
  <c r="H15" i="4" s="1"/>
  <c r="E16" i="4"/>
  <c r="G16" i="4" s="1"/>
  <c r="E17" i="4"/>
  <c r="H17" i="4" s="1"/>
  <c r="E18" i="4"/>
  <c r="G18" i="4" s="1"/>
  <c r="E19" i="4"/>
  <c r="G19" i="4" s="1"/>
  <c r="E20" i="4"/>
  <c r="G20" i="4" s="1"/>
  <c r="E21" i="4"/>
  <c r="H21" i="4" s="1"/>
  <c r="E22" i="4"/>
  <c r="E23" i="4"/>
  <c r="G23" i="4" s="1"/>
  <c r="E24" i="4"/>
  <c r="H24" i="4" s="1"/>
  <c r="E25" i="4"/>
  <c r="H25" i="4" s="1"/>
  <c r="E26" i="4"/>
  <c r="E27" i="4"/>
  <c r="H27" i="4" s="1"/>
  <c r="E28" i="4"/>
  <c r="G28" i="4" s="1"/>
  <c r="E29" i="4"/>
  <c r="G29" i="4" s="1"/>
  <c r="E30" i="4"/>
  <c r="E31" i="4"/>
  <c r="G31" i="4" s="1"/>
  <c r="E32" i="4"/>
  <c r="G32" i="4" s="1"/>
  <c r="E34" i="4"/>
  <c r="G34" i="4" s="1"/>
  <c r="E35" i="4"/>
  <c r="H35" i="4" s="1"/>
  <c r="E9" i="4"/>
  <c r="H9" i="4" s="1"/>
  <c r="C54" i="4"/>
  <c r="E53" i="4"/>
  <c r="E54" i="4" s="1"/>
  <c r="C53" i="4"/>
  <c r="F50" i="4"/>
  <c r="G50" i="4"/>
  <c r="G47" i="4"/>
  <c r="G46" i="4"/>
  <c r="G42" i="4"/>
  <c r="F42" i="4"/>
  <c r="F40" i="4"/>
  <c r="G40" i="4"/>
  <c r="F33" i="4"/>
  <c r="D33" i="4"/>
  <c r="E33" i="4" s="1"/>
  <c r="H31" i="4"/>
  <c r="H30" i="4"/>
  <c r="H28" i="4"/>
  <c r="G26" i="4"/>
  <c r="G24" i="4"/>
  <c r="H22" i="4"/>
  <c r="G22" i="4"/>
  <c r="H18" i="4"/>
  <c r="G15" i="4"/>
  <c r="H14" i="4"/>
  <c r="H10" i="4"/>
  <c r="G10" i="4"/>
  <c r="G9" i="4"/>
  <c r="D39" i="3"/>
  <c r="G39" i="3" s="1"/>
  <c r="D40" i="3"/>
  <c r="F40" i="3" s="1"/>
  <c r="D41" i="3"/>
  <c r="D42" i="3"/>
  <c r="F42" i="3" s="1"/>
  <c r="D43" i="3"/>
  <c r="G43" i="3" s="1"/>
  <c r="D44" i="3"/>
  <c r="G44" i="3" s="1"/>
  <c r="D45" i="3"/>
  <c r="D46" i="3"/>
  <c r="G46" i="3" s="1"/>
  <c r="D47" i="3"/>
  <c r="F47" i="3" s="1"/>
  <c r="D48" i="3"/>
  <c r="D49" i="3"/>
  <c r="D50" i="3"/>
  <c r="F50" i="3" s="1"/>
  <c r="D51" i="3"/>
  <c r="G51" i="3" s="1"/>
  <c r="D52" i="3"/>
  <c r="G52" i="3" s="1"/>
  <c r="D38" i="3"/>
  <c r="F38" i="3" s="1"/>
  <c r="E10" i="3"/>
  <c r="G10" i="3" s="1"/>
  <c r="E11" i="3"/>
  <c r="H11" i="3" s="1"/>
  <c r="E12" i="3"/>
  <c r="G12" i="3" s="1"/>
  <c r="E13" i="3"/>
  <c r="E14" i="3"/>
  <c r="E15" i="3"/>
  <c r="G15" i="3" s="1"/>
  <c r="E16" i="3"/>
  <c r="G16" i="3" s="1"/>
  <c r="E17" i="3"/>
  <c r="E18" i="3"/>
  <c r="G18" i="3" s="1"/>
  <c r="E19" i="3"/>
  <c r="E20" i="3"/>
  <c r="G20" i="3" s="1"/>
  <c r="E21" i="3"/>
  <c r="E22" i="3"/>
  <c r="E23" i="3"/>
  <c r="G23" i="3" s="1"/>
  <c r="E24" i="3"/>
  <c r="G24" i="3" s="1"/>
  <c r="E25" i="3"/>
  <c r="E26" i="3"/>
  <c r="H26" i="3" s="1"/>
  <c r="E27" i="3"/>
  <c r="E28" i="3"/>
  <c r="G28" i="3" s="1"/>
  <c r="E29" i="3"/>
  <c r="H29" i="3" s="1"/>
  <c r="E30" i="3"/>
  <c r="E31" i="3"/>
  <c r="G31" i="3" s="1"/>
  <c r="E32" i="3"/>
  <c r="G32" i="3" s="1"/>
  <c r="E34" i="3"/>
  <c r="H34" i="3" s="1"/>
  <c r="E35" i="3"/>
  <c r="G35" i="3" s="1"/>
  <c r="E9" i="3"/>
  <c r="H9" i="3" s="1"/>
  <c r="E53" i="3"/>
  <c r="E54" i="3" s="1"/>
  <c r="C53" i="3"/>
  <c r="C54" i="3" s="1"/>
  <c r="F52" i="3"/>
  <c r="F49" i="3"/>
  <c r="G49" i="3"/>
  <c r="F48" i="3"/>
  <c r="F46" i="3"/>
  <c r="G45" i="3"/>
  <c r="F43" i="3"/>
  <c r="G41" i="3"/>
  <c r="F41" i="3"/>
  <c r="G40" i="3"/>
  <c r="G34" i="3"/>
  <c r="F33" i="3"/>
  <c r="D33" i="3"/>
  <c r="E33" i="3" s="1"/>
  <c r="H33" i="3" s="1"/>
  <c r="H30" i="3"/>
  <c r="G29" i="3"/>
  <c r="H27" i="3"/>
  <c r="H25" i="3"/>
  <c r="H23" i="3"/>
  <c r="G22" i="3"/>
  <c r="H21" i="3"/>
  <c r="G19" i="3"/>
  <c r="H17" i="3"/>
  <c r="G17" i="3"/>
  <c r="H16" i="3"/>
  <c r="H14" i="3"/>
  <c r="H13" i="3"/>
  <c r="H12" i="3"/>
  <c r="D39" i="2"/>
  <c r="G39" i="2" s="1"/>
  <c r="D40" i="2"/>
  <c r="D41" i="2"/>
  <c r="D42" i="2"/>
  <c r="G42" i="2" s="1"/>
  <c r="D43" i="2"/>
  <c r="G43" i="2" s="1"/>
  <c r="D44" i="2"/>
  <c r="D45" i="2"/>
  <c r="D46" i="2"/>
  <c r="G46" i="2" s="1"/>
  <c r="D47" i="2"/>
  <c r="G47" i="2" s="1"/>
  <c r="D48" i="2"/>
  <c r="D49" i="2"/>
  <c r="D50" i="2"/>
  <c r="G50" i="2" s="1"/>
  <c r="D51" i="2"/>
  <c r="G51" i="2" s="1"/>
  <c r="D52" i="2"/>
  <c r="F52" i="2" s="1"/>
  <c r="D38" i="2"/>
  <c r="E10" i="2"/>
  <c r="H10" i="2" s="1"/>
  <c r="E11" i="2"/>
  <c r="H11" i="2" s="1"/>
  <c r="E12" i="2"/>
  <c r="H12" i="2" s="1"/>
  <c r="E13" i="2"/>
  <c r="E14" i="2"/>
  <c r="E15" i="2"/>
  <c r="G15" i="2" s="1"/>
  <c r="E16" i="2"/>
  <c r="H16" i="2" s="1"/>
  <c r="E17" i="2"/>
  <c r="E18" i="2"/>
  <c r="E19" i="2"/>
  <c r="G19" i="2" s="1"/>
  <c r="E20" i="2"/>
  <c r="E21" i="2"/>
  <c r="H21" i="2" s="1"/>
  <c r="E22" i="2"/>
  <c r="E23" i="2"/>
  <c r="H23" i="2" s="1"/>
  <c r="E24" i="2"/>
  <c r="G24" i="2" s="1"/>
  <c r="E25" i="2"/>
  <c r="E26" i="2"/>
  <c r="E27" i="2"/>
  <c r="H27" i="2" s="1"/>
  <c r="E28" i="2"/>
  <c r="E29" i="2"/>
  <c r="G29" i="2" s="1"/>
  <c r="E30" i="2"/>
  <c r="E31" i="2"/>
  <c r="H31" i="2" s="1"/>
  <c r="E32" i="2"/>
  <c r="G32" i="2" s="1"/>
  <c r="E34" i="2"/>
  <c r="G34" i="2" s="1"/>
  <c r="E35" i="2"/>
  <c r="E9" i="2"/>
  <c r="E53" i="2"/>
  <c r="E54" i="2" s="1"/>
  <c r="C53" i="2"/>
  <c r="C54" i="2" s="1"/>
  <c r="G52" i="2"/>
  <c r="G49" i="2"/>
  <c r="F49" i="2"/>
  <c r="G48" i="2"/>
  <c r="F48" i="2"/>
  <c r="G45" i="2"/>
  <c r="G44" i="2"/>
  <c r="F42" i="2"/>
  <c r="F41" i="2"/>
  <c r="G41" i="2"/>
  <c r="F40" i="2"/>
  <c r="F38" i="2"/>
  <c r="H35" i="2"/>
  <c r="F33" i="2"/>
  <c r="D33" i="2"/>
  <c r="E33" i="2" s="1"/>
  <c r="H32" i="2"/>
  <c r="H30" i="2"/>
  <c r="H29" i="2"/>
  <c r="H28" i="2"/>
  <c r="G28" i="2"/>
  <c r="H26" i="2"/>
  <c r="G26" i="2"/>
  <c r="H25" i="2"/>
  <c r="H22" i="2"/>
  <c r="G22" i="2"/>
  <c r="H20" i="2"/>
  <c r="G20" i="2"/>
  <c r="G18" i="2"/>
  <c r="H18" i="2"/>
  <c r="G17" i="2"/>
  <c r="G16" i="2"/>
  <c r="H14" i="2"/>
  <c r="H13" i="2"/>
  <c r="G12" i="2"/>
  <c r="G10" i="2"/>
  <c r="G9" i="2"/>
  <c r="H9" i="2"/>
  <c r="E10" i="1"/>
  <c r="E11" i="1"/>
  <c r="H11" i="1" s="1"/>
  <c r="E12" i="1"/>
  <c r="G12" i="1" s="1"/>
  <c r="E13" i="1"/>
  <c r="E14" i="1"/>
  <c r="E15" i="1"/>
  <c r="H15" i="1" s="1"/>
  <c r="E16" i="1"/>
  <c r="H16" i="1" s="1"/>
  <c r="E17" i="1"/>
  <c r="E18" i="1"/>
  <c r="E19" i="1"/>
  <c r="H19" i="1" s="1"/>
  <c r="E20" i="1"/>
  <c r="E21" i="1"/>
  <c r="E22" i="1"/>
  <c r="E23" i="1"/>
  <c r="H23" i="1" s="1"/>
  <c r="E24" i="1"/>
  <c r="H24" i="1" s="1"/>
  <c r="E25" i="1"/>
  <c r="E26" i="1"/>
  <c r="H26" i="1" s="1"/>
  <c r="E27" i="1"/>
  <c r="H27" i="1" s="1"/>
  <c r="E28" i="1"/>
  <c r="G28" i="1" s="1"/>
  <c r="E29" i="1"/>
  <c r="G29" i="1" s="1"/>
  <c r="E30" i="1"/>
  <c r="H30" i="1" s="1"/>
  <c r="E31" i="1"/>
  <c r="E32" i="1"/>
  <c r="G32" i="1" s="1"/>
  <c r="E34" i="1"/>
  <c r="H34" i="1" s="1"/>
  <c r="E35" i="1"/>
  <c r="H35" i="1" s="1"/>
  <c r="E9" i="1"/>
  <c r="G9" i="1" s="1"/>
  <c r="H17" i="1"/>
  <c r="G17" i="1"/>
  <c r="D39" i="1"/>
  <c r="G39" i="1" s="1"/>
  <c r="D40" i="1"/>
  <c r="G40" i="1" s="1"/>
  <c r="D41" i="1"/>
  <c r="D42" i="1"/>
  <c r="F42" i="1" s="1"/>
  <c r="D43" i="1"/>
  <c r="F43" i="1" s="1"/>
  <c r="D44" i="1"/>
  <c r="G44" i="1" s="1"/>
  <c r="D45" i="1"/>
  <c r="D46" i="1"/>
  <c r="G46" i="1" s="1"/>
  <c r="D47" i="1"/>
  <c r="G47" i="1" s="1"/>
  <c r="D48" i="1"/>
  <c r="F48" i="1" s="1"/>
  <c r="D49" i="1"/>
  <c r="D50" i="1"/>
  <c r="G50" i="1" s="1"/>
  <c r="D51" i="1"/>
  <c r="D52" i="1"/>
  <c r="G52" i="1" s="1"/>
  <c r="D38" i="1"/>
  <c r="E53" i="1"/>
  <c r="E54" i="1" s="1"/>
  <c r="C53" i="1"/>
  <c r="C54" i="1" s="1"/>
  <c r="G51" i="1"/>
  <c r="G49" i="1"/>
  <c r="F47" i="1"/>
  <c r="G45" i="1"/>
  <c r="G42" i="1"/>
  <c r="G41" i="1"/>
  <c r="F38" i="1"/>
  <c r="F33" i="1"/>
  <c r="D33" i="1"/>
  <c r="E33" i="1" s="1"/>
  <c r="G31" i="1"/>
  <c r="H28" i="1"/>
  <c r="G26" i="1"/>
  <c r="H25" i="1"/>
  <c r="G22" i="1"/>
  <c r="H21" i="1"/>
  <c r="G20" i="1"/>
  <c r="H18" i="1"/>
  <c r="H14" i="1"/>
  <c r="H13" i="1"/>
  <c r="G10" i="1"/>
  <c r="H9" i="1"/>
  <c r="U19" i="9" l="1"/>
  <c r="U17" i="9"/>
  <c r="U16" i="9"/>
  <c r="U15" i="9"/>
  <c r="U14" i="9"/>
  <c r="U12" i="9"/>
  <c r="U11" i="9"/>
  <c r="U23" i="9"/>
  <c r="H32" i="1"/>
  <c r="G19" i="1"/>
  <c r="H34" i="2"/>
  <c r="F43" i="2"/>
  <c r="H24" i="3"/>
  <c r="G50" i="3"/>
  <c r="G17" i="4"/>
  <c r="G38" i="4"/>
  <c r="G41" i="4"/>
  <c r="G12" i="5"/>
  <c r="H16" i="5"/>
  <c r="H20" i="5"/>
  <c r="G46" i="5"/>
  <c r="G52" i="6"/>
  <c r="G21" i="6"/>
  <c r="H12" i="7"/>
  <c r="F48" i="7"/>
  <c r="G51" i="7"/>
  <c r="D54" i="7"/>
  <c r="F54" i="7" s="1"/>
  <c r="G48" i="1"/>
  <c r="G9" i="3"/>
  <c r="H20" i="3"/>
  <c r="H32" i="3"/>
  <c r="G28" i="5"/>
  <c r="G29" i="6"/>
  <c r="D54" i="6"/>
  <c r="F54" i="6" s="1"/>
  <c r="G28" i="7"/>
  <c r="G32" i="7"/>
  <c r="G23" i="2"/>
  <c r="G31" i="2"/>
  <c r="G12" i="4"/>
  <c r="F48" i="4"/>
  <c r="F51" i="5"/>
  <c r="F48" i="6"/>
  <c r="H19" i="7"/>
  <c r="U13" i="9"/>
  <c r="U20" i="9"/>
  <c r="U24" i="9"/>
  <c r="D25" i="9"/>
  <c r="D26" i="9" s="1"/>
  <c r="U10" i="9"/>
  <c r="U18" i="9"/>
  <c r="H31" i="8"/>
  <c r="G22" i="8"/>
  <c r="H33" i="8"/>
  <c r="H10" i="8"/>
  <c r="H15" i="8"/>
  <c r="H17" i="8"/>
  <c r="H19" i="8"/>
  <c r="H21" i="8"/>
  <c r="H23" i="8"/>
  <c r="H26" i="8"/>
  <c r="H29" i="8"/>
  <c r="H32" i="8"/>
  <c r="G33" i="8"/>
  <c r="H34" i="8"/>
  <c r="G38" i="8"/>
  <c r="G41" i="8"/>
  <c r="G46" i="8"/>
  <c r="G48" i="8"/>
  <c r="G50" i="8"/>
  <c r="G52" i="8"/>
  <c r="D53" i="8"/>
  <c r="F53" i="8" s="1"/>
  <c r="E54" i="8"/>
  <c r="F38" i="8"/>
  <c r="G41" i="7"/>
  <c r="H23" i="7"/>
  <c r="H26" i="7"/>
  <c r="H31" i="7"/>
  <c r="G33" i="7"/>
  <c r="H33" i="7"/>
  <c r="F53" i="7"/>
  <c r="G53" i="7"/>
  <c r="G16" i="7"/>
  <c r="G20" i="7"/>
  <c r="G24" i="7"/>
  <c r="G35" i="7"/>
  <c r="G38" i="7"/>
  <c r="F40" i="7"/>
  <c r="G46" i="7"/>
  <c r="F49" i="7"/>
  <c r="G41" i="6"/>
  <c r="H31" i="6"/>
  <c r="G20" i="6"/>
  <c r="G28" i="6"/>
  <c r="H23" i="6"/>
  <c r="H9" i="6"/>
  <c r="G33" i="6"/>
  <c r="H33" i="6"/>
  <c r="G54" i="6"/>
  <c r="F53" i="6"/>
  <c r="G53" i="6"/>
  <c r="G17" i="6"/>
  <c r="G24" i="6"/>
  <c r="G35" i="6"/>
  <c r="G38" i="6"/>
  <c r="F40" i="6"/>
  <c r="G46" i="6"/>
  <c r="F49" i="6"/>
  <c r="G48" i="5"/>
  <c r="H10" i="5"/>
  <c r="G18" i="5"/>
  <c r="H15" i="5"/>
  <c r="H22" i="5"/>
  <c r="H34" i="5"/>
  <c r="G33" i="5"/>
  <c r="H33" i="5"/>
  <c r="H17" i="5"/>
  <c r="H24" i="5"/>
  <c r="H35" i="5"/>
  <c r="G40" i="5"/>
  <c r="G49" i="5"/>
  <c r="G52" i="5"/>
  <c r="D53" i="5"/>
  <c r="G53" i="5" s="1"/>
  <c r="G38" i="5"/>
  <c r="H33" i="4"/>
  <c r="H19" i="4"/>
  <c r="G33" i="4"/>
  <c r="G35" i="4"/>
  <c r="H16" i="4"/>
  <c r="H20" i="4"/>
  <c r="H23" i="4"/>
  <c r="H26" i="4"/>
  <c r="H29" i="4"/>
  <c r="H32" i="4"/>
  <c r="H34" i="4"/>
  <c r="G43" i="4"/>
  <c r="G49" i="4"/>
  <c r="G52" i="4"/>
  <c r="D53" i="4"/>
  <c r="G53" i="4" s="1"/>
  <c r="G47" i="3"/>
  <c r="G38" i="3"/>
  <c r="H18" i="3"/>
  <c r="G26" i="3"/>
  <c r="G33" i="3"/>
  <c r="H35" i="3"/>
  <c r="D53" i="3"/>
  <c r="D54" i="3" s="1"/>
  <c r="H10" i="3"/>
  <c r="H15" i="3"/>
  <c r="H19" i="3"/>
  <c r="H22" i="3"/>
  <c r="H28" i="3"/>
  <c r="H31" i="3"/>
  <c r="G42" i="3"/>
  <c r="G48" i="3"/>
  <c r="F47" i="2"/>
  <c r="H15" i="2"/>
  <c r="H19" i="2"/>
  <c r="G33" i="2"/>
  <c r="H33" i="2"/>
  <c r="H17" i="2"/>
  <c r="H24" i="2"/>
  <c r="G40" i="2"/>
  <c r="G35" i="2"/>
  <c r="G38" i="2"/>
  <c r="F46" i="2"/>
  <c r="F50" i="2"/>
  <c r="D53" i="2"/>
  <c r="D54" i="2" s="1"/>
  <c r="F54" i="2" s="1"/>
  <c r="G23" i="1"/>
  <c r="G18" i="1"/>
  <c r="G15" i="1"/>
  <c r="F49" i="1"/>
  <c r="G43" i="1"/>
  <c r="F41" i="1"/>
  <c r="H10" i="1"/>
  <c r="H12" i="1"/>
  <c r="H20" i="1"/>
  <c r="H22" i="1"/>
  <c r="H29" i="1"/>
  <c r="H31" i="1"/>
  <c r="G34" i="1"/>
  <c r="F52" i="1"/>
  <c r="G33" i="1"/>
  <c r="H33" i="1"/>
  <c r="G16" i="1"/>
  <c r="G24" i="1"/>
  <c r="G35" i="1"/>
  <c r="G38" i="1"/>
  <c r="F40" i="1"/>
  <c r="F46" i="1"/>
  <c r="F50" i="1"/>
  <c r="D53" i="1"/>
  <c r="F53" i="4" l="1"/>
  <c r="G54" i="7"/>
  <c r="U25" i="9"/>
  <c r="G53" i="8"/>
  <c r="D54" i="8"/>
  <c r="F54" i="8" s="1"/>
  <c r="D54" i="5"/>
  <c r="F53" i="5"/>
  <c r="D54" i="4"/>
  <c r="G54" i="3"/>
  <c r="F54" i="3"/>
  <c r="G53" i="3"/>
  <c r="F53" i="3"/>
  <c r="F53" i="2"/>
  <c r="G53" i="2"/>
  <c r="G54" i="2"/>
  <c r="F53" i="1"/>
  <c r="G53" i="1"/>
  <c r="D54" i="1"/>
  <c r="G54" i="8" l="1"/>
  <c r="G54" i="5"/>
  <c r="F54" i="5"/>
  <c r="F54" i="4"/>
  <c r="G54" i="4"/>
  <c r="F54" i="1"/>
  <c r="G54" i="1"/>
</calcChain>
</file>

<file path=xl/sharedStrings.xml><?xml version="1.0" encoding="utf-8"?>
<sst xmlns="http://schemas.openxmlformats.org/spreadsheetml/2006/main" count="640" uniqueCount="101">
  <si>
    <t xml:space="preserve">                      И с п о л н е н и е </t>
  </si>
  <si>
    <r>
      <t>бюджета Администрация сельского поселения Денискинский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</si>
  <si>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</si>
  <si>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</si>
  <si>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</si>
  <si>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</si>
  <si>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</si>
  <si>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</si>
  <si>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</si>
  <si>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</si>
  <si>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</si>
  <si>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</si>
  <si>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</si>
  <si>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</si>
  <si>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</si>
  <si>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</si>
  <si>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</si>
  <si>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коммун.усл э\эн</t>
  </si>
  <si>
    <t>223.6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</si>
  <si>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</si>
  <si>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</si>
  <si>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</si>
  <si>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</si>
  <si>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</si>
  <si>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</si>
  <si>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</si>
  <si>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</si>
  <si>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</si>
  <si>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</si>
  <si>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</si>
  <si>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</si>
  <si>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</si>
  <si>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</si>
  <si>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</si>
  <si>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</si>
  <si>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</si>
  <si>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</si>
  <si>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</si>
  <si>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</si>
  <si>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</si>
  <si>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</si>
  <si>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</si>
  <si>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</si>
  <si>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</si>
  <si>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</si>
  <si>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</si>
  <si>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</si>
  <si>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</si>
  <si>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</si>
  <si>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</si>
  <si>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</si>
  <si>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</si>
  <si>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</si>
  <si>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</si>
  <si>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</si>
  <si>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</si>
  <si>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</si>
  <si>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</si>
  <si>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</si>
  <si>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</si>
  <si>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</si>
  <si>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</si>
  <si>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Итого по налогам</t>
  </si>
  <si>
    <t>Всего</t>
  </si>
  <si>
    <t>коммун.усл ТКО</t>
  </si>
  <si>
    <t>223.8</t>
  </si>
  <si>
    <t>по состоянию на 01 февраля 2020 года.</t>
  </si>
  <si>
    <t xml:space="preserve">утверж за 1 месяц </t>
  </si>
  <si>
    <t xml:space="preserve">касса </t>
  </si>
  <si>
    <t>утверж.за 2020г.</t>
  </si>
  <si>
    <t>утвер.на 2020г.</t>
  </si>
  <si>
    <t>Дох.от реализации</t>
  </si>
  <si>
    <t>по состоянию на 01 марта 2020 года.</t>
  </si>
  <si>
    <t xml:space="preserve">утверж за 2 мес </t>
  </si>
  <si>
    <t>по состоянию на 01 апреля 2020 года.</t>
  </si>
  <si>
    <t xml:space="preserve">утверж за 3 мес </t>
  </si>
  <si>
    <t>по состоянию на 01 мая 2020 года.</t>
  </si>
  <si>
    <t xml:space="preserve">утверж за 4 мес </t>
  </si>
  <si>
    <t>Прочие МБТ</t>
  </si>
  <si>
    <t xml:space="preserve">Прочие </t>
  </si>
  <si>
    <t>по состоянию на 01 июня 2020 года.</t>
  </si>
  <si>
    <t xml:space="preserve">утверж за 5 мес </t>
  </si>
  <si>
    <t>по состоянию на 01 июля 2020 года.</t>
  </si>
  <si>
    <t xml:space="preserve">утверж за 6 мес </t>
  </si>
  <si>
    <t>Остаток</t>
  </si>
  <si>
    <t>в т.ч.</t>
  </si>
  <si>
    <t>военкомат</t>
  </si>
  <si>
    <t>РБ</t>
  </si>
  <si>
    <t>собственные</t>
  </si>
  <si>
    <t>по состоянию на 01 августа 2020 года.</t>
  </si>
  <si>
    <t xml:space="preserve">утверж за 7 мес </t>
  </si>
  <si>
    <t>это означает, что вы залезли в республику</t>
  </si>
  <si>
    <t>по состоянию на 01 сентября 2020 года.</t>
  </si>
  <si>
    <t xml:space="preserve">утверж за 8 мес </t>
  </si>
  <si>
    <t>05.10.2020</t>
  </si>
  <si>
    <t>по состоянию на 28 октября 2020 года.</t>
  </si>
  <si>
    <t>бюджета Администрация сельского поселения Денискинский сельсовет</t>
  </si>
  <si>
    <t>итого на 28.10.2020</t>
  </si>
  <si>
    <t xml:space="preserve"> отклонение</t>
  </si>
  <si>
    <t>23.10.</t>
  </si>
  <si>
    <t xml:space="preserve"> Начальник МКУ ЦБ                                     Савельева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</si>
</sst>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4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3" fontId="0" fillId="2" borderId="3" xfId="0" applyNumberFormat="1" applyFont="1" applyFill="1" applyBorder="1"/>
    <xf numFmtId="14" fontId="0" fillId="0" borderId="3" xfId="0" applyNumberFormat="1" applyBorder="1" applyAlignment="1">
      <alignment horizontal="center" vertical="center" wrapText="1"/>
    </xf>
    <xf numFmtId="4" fontId="0" fillId="0" borderId="3" xfId="0" applyNumberFormat="1" applyBorder="1"/>
    <xf numFmtId="49" fontId="0" fillId="0" borderId="3" xfId="0" applyNumberFormat="1" applyBorder="1" applyAlignment="1">
      <alignment horizontal="center" vertical="center" wrapText="1"/>
    </xf>
    <xf numFmtId="0" fontId="3" fillId="0" borderId="0" xfId="0" applyFont="1"/>
    <xf numFmtId="3" fontId="0" fillId="0" borderId="9" xfId="0" applyNumberFormat="1" applyBorder="1"/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0" xfId="0" applyNumberFormat="1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6" workbookViewId="0">
      <selection activeCell="F36" sqref="F36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108" t="s">
        <v>1</v>
      </c>
      <c r="C4" s="108"/>
      <c r="D4" s="108"/>
      <c r="E4" s="108"/>
      <c r="F4" s="108"/>
      <c r="G4" s="108"/>
      <c r="H4" s="108"/>
    </row>
    <row r="5" spans="1:14" x14ac:dyDescent="0.25">
      <c r="B5" s="108" t="s">
        <v>2</v>
      </c>
      <c r="C5" s="108"/>
      <c r="D5" s="108"/>
      <c r="E5" s="108"/>
      <c r="F5" s="108"/>
    </row>
    <row r="6" spans="1:14" x14ac:dyDescent="0.25">
      <c r="C6" s="109" t="s">
        <v>66</v>
      </c>
      <c r="D6" s="109"/>
      <c r="E6" s="109"/>
      <c r="F6" s="109"/>
    </row>
    <row r="7" spans="1:14" x14ac:dyDescent="0.25">
      <c r="A7" s="2"/>
      <c r="B7" s="2"/>
    </row>
    <row r="8" spans="1:14" ht="45.75" customHeight="1" x14ac:dyDescent="0.25">
      <c r="A8" s="110" t="s">
        <v>3</v>
      </c>
      <c r="B8" s="111"/>
      <c r="C8" s="3" t="s">
        <v>4</v>
      </c>
      <c r="D8" s="4" t="s">
        <v>69</v>
      </c>
      <c r="E8" s="4" t="s">
        <v>67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SUM(D9/12*1)</f>
        <v>90450</v>
      </c>
      <c r="F9" s="9">
        <v>82163</v>
      </c>
      <c r="G9" s="10">
        <f>F9/E9*100</f>
        <v>90.838032061912656</v>
      </c>
      <c r="H9" s="11">
        <f t="shared" ref="H9:H35" si="0">E9-F9</f>
        <v>8287</v>
      </c>
    </row>
    <row r="10" spans="1:14" x14ac:dyDescent="0.25">
      <c r="A10" s="12" t="s">
        <v>8</v>
      </c>
      <c r="B10" s="13"/>
      <c r="C10" s="8">
        <v>213</v>
      </c>
      <c r="D10" s="9">
        <v>327300</v>
      </c>
      <c r="E10" s="9">
        <f t="shared" ref="E10:E35" si="1">SUM(D10/12*1)</f>
        <v>27275</v>
      </c>
      <c r="F10" s="9">
        <v>24813</v>
      </c>
      <c r="G10" s="10">
        <f>F10/E10*100</f>
        <v>90.973418881759855</v>
      </c>
      <c r="H10" s="11">
        <f t="shared" si="0"/>
        <v>2462</v>
      </c>
    </row>
    <row r="11" spans="1:14" x14ac:dyDescent="0.25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3400</v>
      </c>
      <c r="F12" s="17">
        <v>0</v>
      </c>
      <c r="G12" s="10">
        <f>F12/E12*100</f>
        <v>0</v>
      </c>
      <c r="H12" s="11">
        <f t="shared" si="0"/>
        <v>3400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>
        <v>0</v>
      </c>
      <c r="G14" s="20"/>
      <c r="H14" s="11">
        <f>E14-F14</f>
        <v>175</v>
      </c>
    </row>
    <row r="15" spans="1:14" x14ac:dyDescent="0.25">
      <c r="A15" s="47" t="s">
        <v>15</v>
      </c>
      <c r="B15" s="48"/>
      <c r="C15" s="19" t="s">
        <v>16</v>
      </c>
      <c r="D15" s="9">
        <v>53300</v>
      </c>
      <c r="E15" s="9">
        <f t="shared" si="1"/>
        <v>4441.666666666667</v>
      </c>
      <c r="F15" s="9">
        <v>0</v>
      </c>
      <c r="G15" s="10">
        <f t="shared" ref="G15:G20" si="2">F15/E15*100</f>
        <v>0</v>
      </c>
      <c r="H15" s="11">
        <f t="shared" si="0"/>
        <v>4441.666666666667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5833.333333333333</v>
      </c>
      <c r="F16" s="9">
        <v>0</v>
      </c>
      <c r="G16" s="10">
        <f t="shared" si="2"/>
        <v>0</v>
      </c>
      <c r="H16" s="11">
        <f>E16-F16</f>
        <v>5833.333333333333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83.333333333333329</v>
      </c>
      <c r="F17" s="9">
        <v>0</v>
      </c>
      <c r="G17" s="10">
        <f t="shared" si="2"/>
        <v>0</v>
      </c>
      <c r="H17" s="11">
        <f>E17-F17</f>
        <v>83.333333333333329</v>
      </c>
    </row>
    <row r="18" spans="1:8" x14ac:dyDescent="0.25">
      <c r="A18" s="21" t="s">
        <v>19</v>
      </c>
      <c r="B18" s="22"/>
      <c r="C18" s="23">
        <v>225</v>
      </c>
      <c r="D18" s="24">
        <v>41000</v>
      </c>
      <c r="E18" s="9">
        <f t="shared" si="1"/>
        <v>3416.6666666666665</v>
      </c>
      <c r="F18" s="24">
        <v>0</v>
      </c>
      <c r="G18" s="10">
        <f t="shared" si="2"/>
        <v>0</v>
      </c>
      <c r="H18" s="11">
        <f>E18-F18</f>
        <v>3416.6666666666665</v>
      </c>
    </row>
    <row r="19" spans="1:8" x14ac:dyDescent="0.25">
      <c r="A19" s="21" t="s">
        <v>20</v>
      </c>
      <c r="B19" s="22"/>
      <c r="C19" s="23">
        <v>226</v>
      </c>
      <c r="D19" s="24">
        <v>9700</v>
      </c>
      <c r="E19" s="9">
        <f t="shared" si="1"/>
        <v>808.33333333333337</v>
      </c>
      <c r="F19" s="24">
        <v>0</v>
      </c>
      <c r="G19" s="10">
        <f t="shared" si="2"/>
        <v>0</v>
      </c>
      <c r="H19" s="11">
        <f t="shared" si="0"/>
        <v>808.33333333333337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416.66666666666669</v>
      </c>
      <c r="F20" s="9"/>
      <c r="G20" s="10">
        <f t="shared" si="2"/>
        <v>0</v>
      </c>
      <c r="H20" s="11">
        <f>E20-F20</f>
        <v>416.66666666666669</v>
      </c>
    </row>
    <row r="21" spans="1:8" x14ac:dyDescent="0.25">
      <c r="A21" s="12" t="s">
        <v>22</v>
      </c>
      <c r="B21" s="13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 x14ac:dyDescent="0.25">
      <c r="A22" s="112" t="s">
        <v>23</v>
      </c>
      <c r="B22" s="113"/>
      <c r="C22" s="25" t="s">
        <v>24</v>
      </c>
      <c r="D22" s="26">
        <v>92100</v>
      </c>
      <c r="E22" s="9">
        <f t="shared" si="1"/>
        <v>7675</v>
      </c>
      <c r="F22" s="26">
        <v>0</v>
      </c>
      <c r="G22" s="10">
        <f>SUM(F22/E22*100)</f>
        <v>0</v>
      </c>
      <c r="H22" s="11">
        <f t="shared" si="0"/>
        <v>7675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3083.3333333333335</v>
      </c>
      <c r="F23" s="26"/>
      <c r="G23" s="10">
        <f>F23/E23*100</f>
        <v>0</v>
      </c>
      <c r="H23" s="11">
        <f t="shared" si="0"/>
        <v>3083.3333333333335</v>
      </c>
    </row>
    <row r="24" spans="1:8" ht="12" customHeight="1" x14ac:dyDescent="0.25">
      <c r="A24" s="112" t="s">
        <v>26</v>
      </c>
      <c r="B24" s="113"/>
      <c r="C24" s="25">
        <v>291</v>
      </c>
      <c r="D24" s="26">
        <v>26000</v>
      </c>
      <c r="E24" s="9">
        <f t="shared" si="1"/>
        <v>2166.6666666666665</v>
      </c>
      <c r="F24" s="26">
        <v>13375</v>
      </c>
      <c r="G24" s="10">
        <f>SUM(F24/E24*100)</f>
        <v>617.30769230769238</v>
      </c>
      <c r="H24" s="11">
        <f>E24-F24</f>
        <v>-11208.333333333334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333.33333333333331</v>
      </c>
      <c r="F25" s="28"/>
      <c r="G25" s="10"/>
      <c r="H25" s="11">
        <f>E25-F25</f>
        <v>333.33333333333331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7675</v>
      </c>
      <c r="F26" s="28">
        <v>0</v>
      </c>
      <c r="G26" s="10">
        <f>F26/E26*100</f>
        <v>0</v>
      </c>
      <c r="H26" s="11">
        <f t="shared" si="0"/>
        <v>7675</v>
      </c>
    </row>
    <row r="27" spans="1:8" x14ac:dyDescent="0.25">
      <c r="A27" s="114" t="s">
        <v>31</v>
      </c>
      <c r="B27" s="115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5">
      <c r="A28" s="12" t="s">
        <v>33</v>
      </c>
      <c r="B28" s="13"/>
      <c r="C28" s="29" t="s">
        <v>34</v>
      </c>
      <c r="D28" s="9">
        <v>7000</v>
      </c>
      <c r="E28" s="9">
        <f t="shared" si="1"/>
        <v>583.33333333333337</v>
      </c>
      <c r="F28" s="9"/>
      <c r="G28" s="10">
        <f>SUM(F28/E28*100)</f>
        <v>0</v>
      </c>
      <c r="H28" s="11">
        <f>E28-F28</f>
        <v>583.33333333333337</v>
      </c>
    </row>
    <row r="29" spans="1:8" x14ac:dyDescent="0.25">
      <c r="A29" s="12" t="s">
        <v>35</v>
      </c>
      <c r="B29" s="13"/>
      <c r="C29" s="29" t="s">
        <v>36</v>
      </c>
      <c r="D29" s="9">
        <v>439000</v>
      </c>
      <c r="E29" s="9">
        <f t="shared" si="1"/>
        <v>36583.333333333336</v>
      </c>
      <c r="F29" s="9"/>
      <c r="G29" s="10">
        <f>SUM(F29/E29*100)</f>
        <v>0</v>
      </c>
      <c r="H29" s="11">
        <f>E29-F29</f>
        <v>36583.333333333336</v>
      </c>
    </row>
    <row r="30" spans="1:8" x14ac:dyDescent="0.25">
      <c r="A30" s="12" t="s">
        <v>33</v>
      </c>
      <c r="B30" s="13"/>
      <c r="C30" s="29" t="s">
        <v>37</v>
      </c>
      <c r="D30" s="9">
        <v>28800</v>
      </c>
      <c r="E30" s="9">
        <f t="shared" si="1"/>
        <v>2400</v>
      </c>
      <c r="F30" s="9"/>
      <c r="G30" s="10"/>
      <c r="H30" s="11">
        <f>E30-F30</f>
        <v>2400</v>
      </c>
    </row>
    <row r="31" spans="1:8" x14ac:dyDescent="0.25">
      <c r="A31" s="12" t="s">
        <v>38</v>
      </c>
      <c r="B31" s="13"/>
      <c r="C31" s="29" t="s">
        <v>39</v>
      </c>
      <c r="D31" s="9">
        <v>860000</v>
      </c>
      <c r="E31" s="9">
        <f t="shared" si="1"/>
        <v>71666.666666666672</v>
      </c>
      <c r="F31" s="9"/>
      <c r="G31" s="10">
        <f>SUM(F31/E31*100)</f>
        <v>0</v>
      </c>
      <c r="H31" s="11">
        <f t="shared" si="0"/>
        <v>71666.666666666672</v>
      </c>
    </row>
    <row r="32" spans="1:8" x14ac:dyDescent="0.25">
      <c r="A32" s="12" t="s">
        <v>40</v>
      </c>
      <c r="B32" s="13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 x14ac:dyDescent="0.25">
      <c r="A33" s="30" t="s">
        <v>42</v>
      </c>
      <c r="B33" s="31"/>
      <c r="C33" s="23"/>
      <c r="D33" s="28">
        <f>SUM(D9:D32)</f>
        <v>3221600</v>
      </c>
      <c r="E33" s="9">
        <f t="shared" si="1"/>
        <v>268466.66666666669</v>
      </c>
      <c r="F33" s="28">
        <f>SUM(F9:F32)</f>
        <v>120351</v>
      </c>
      <c r="G33" s="10">
        <f>F33/E33*100</f>
        <v>44.829029053886266</v>
      </c>
      <c r="H33" s="11">
        <f t="shared" si="0"/>
        <v>148115.66666666669</v>
      </c>
    </row>
    <row r="34" spans="1:8" x14ac:dyDescent="0.25">
      <c r="A34" s="32" t="s">
        <v>43</v>
      </c>
      <c r="B34" s="33"/>
      <c r="C34" s="8"/>
      <c r="D34" s="34">
        <v>782600</v>
      </c>
      <c r="E34" s="9">
        <f t="shared" si="1"/>
        <v>65216.666666666664</v>
      </c>
      <c r="F34" s="34">
        <v>60200</v>
      </c>
      <c r="G34" s="10">
        <f>F34/E34*100</f>
        <v>92.307692307692307</v>
      </c>
      <c r="H34" s="11">
        <f t="shared" si="0"/>
        <v>5016.6666666666642</v>
      </c>
    </row>
    <row r="35" spans="1:8" x14ac:dyDescent="0.25">
      <c r="A35" s="106" t="s">
        <v>44</v>
      </c>
      <c r="B35" s="107"/>
      <c r="C35" s="35"/>
      <c r="D35" s="36">
        <v>1008100</v>
      </c>
      <c r="E35" s="9">
        <f t="shared" si="1"/>
        <v>84008.333333333328</v>
      </c>
      <c r="F35" s="36">
        <v>60150</v>
      </c>
      <c r="G35" s="10">
        <f>F35/E35*100</f>
        <v>71.600039678603324</v>
      </c>
      <c r="H35" s="37">
        <f t="shared" si="0"/>
        <v>23858.333333333328</v>
      </c>
    </row>
    <row r="37" spans="1:8" ht="27" customHeight="1" x14ac:dyDescent="0.25">
      <c r="A37" s="110" t="s">
        <v>45</v>
      </c>
      <c r="B37" s="111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SUM(C38/12*1)</f>
        <v>88441.666666666672</v>
      </c>
      <c r="E38" s="28">
        <v>19508</v>
      </c>
      <c r="F38" s="28">
        <f t="shared" ref="F38:F43" si="3">SUM(E38/D38*100)</f>
        <v>22.057476679543957</v>
      </c>
      <c r="G38" s="40">
        <f>E38-D38</f>
        <v>-68933.666666666672</v>
      </c>
      <c r="H38" s="41"/>
    </row>
    <row r="39" spans="1:8" ht="12.75" customHeight="1" x14ac:dyDescent="0.25">
      <c r="A39" s="106" t="s">
        <v>50</v>
      </c>
      <c r="B39" s="107"/>
      <c r="C39" s="28">
        <v>0</v>
      </c>
      <c r="D39" s="34">
        <f t="shared" ref="D39:D52" si="4">SUM(C39/12*1)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5">
      <c r="A40" s="106" t="s">
        <v>51</v>
      </c>
      <c r="B40" s="107"/>
      <c r="C40" s="28">
        <v>92100</v>
      </c>
      <c r="D40" s="34">
        <f t="shared" si="4"/>
        <v>7675</v>
      </c>
      <c r="E40" s="28">
        <v>0</v>
      </c>
      <c r="F40" s="28">
        <f t="shared" si="3"/>
        <v>0</v>
      </c>
      <c r="G40" s="40">
        <f t="shared" ref="G40:G54" si="5">SUM(E40-D40)</f>
        <v>-7675</v>
      </c>
      <c r="H40" s="41"/>
    </row>
    <row r="41" spans="1:8" ht="12.75" customHeight="1" x14ac:dyDescent="0.25">
      <c r="A41" s="106" t="s">
        <v>52</v>
      </c>
      <c r="B41" s="107"/>
      <c r="C41" s="28">
        <v>439000</v>
      </c>
      <c r="D41" s="34">
        <f t="shared" si="4"/>
        <v>36583.333333333336</v>
      </c>
      <c r="E41" s="28">
        <v>0</v>
      </c>
      <c r="F41" s="28">
        <f t="shared" si="3"/>
        <v>0</v>
      </c>
      <c r="G41" s="40">
        <f>SUM(E41-D41)</f>
        <v>-36583.333333333336</v>
      </c>
      <c r="H41" s="41"/>
    </row>
    <row r="42" spans="1:8" ht="12.75" customHeight="1" x14ac:dyDescent="0.25">
      <c r="A42" s="106" t="s">
        <v>53</v>
      </c>
      <c r="B42" s="107"/>
      <c r="C42" s="28">
        <v>700000</v>
      </c>
      <c r="D42" s="34">
        <f t="shared" si="4"/>
        <v>58333.333333333336</v>
      </c>
      <c r="E42" s="28">
        <v>0</v>
      </c>
      <c r="F42" s="28">
        <f t="shared" si="3"/>
        <v>0</v>
      </c>
      <c r="G42" s="40">
        <f t="shared" si="5"/>
        <v>-58333.333333333336</v>
      </c>
      <c r="H42" s="41"/>
    </row>
    <row r="43" spans="1:8" ht="12.75" customHeight="1" x14ac:dyDescent="0.25">
      <c r="A43" s="106" t="s">
        <v>54</v>
      </c>
      <c r="B43" s="107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 x14ac:dyDescent="0.25">
      <c r="A44" s="106" t="s">
        <v>55</v>
      </c>
      <c r="B44" s="107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5">
      <c r="A45" s="106"/>
      <c r="B45" s="107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32" t="s">
        <v>56</v>
      </c>
      <c r="B46" s="42"/>
      <c r="C46" s="34">
        <v>82800</v>
      </c>
      <c r="D46" s="34">
        <f t="shared" si="4"/>
        <v>6900</v>
      </c>
      <c r="E46" s="34">
        <v>3488</v>
      </c>
      <c r="F46" s="28">
        <f>E46/D46*100</f>
        <v>50.550724637681157</v>
      </c>
      <c r="G46" s="40">
        <f t="shared" si="5"/>
        <v>-3412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2500</v>
      </c>
      <c r="E47" s="34">
        <v>0</v>
      </c>
      <c r="F47" s="28">
        <f>E47/D47*100</f>
        <v>0</v>
      </c>
      <c r="G47" s="40">
        <f t="shared" si="5"/>
        <v>-2500</v>
      </c>
      <c r="H47" s="40"/>
    </row>
    <row r="48" spans="1:8" ht="12.75" customHeight="1" x14ac:dyDescent="0.25">
      <c r="A48" s="106" t="s">
        <v>58</v>
      </c>
      <c r="B48" s="107"/>
      <c r="C48" s="34">
        <v>34400</v>
      </c>
      <c r="D48" s="34">
        <f t="shared" si="4"/>
        <v>2866.6666666666665</v>
      </c>
      <c r="E48" s="34">
        <v>277</v>
      </c>
      <c r="F48" s="28">
        <f>E48/D48*100</f>
        <v>9.6627906976744189</v>
      </c>
      <c r="G48" s="40">
        <f t="shared" si="5"/>
        <v>-2589.6666666666665</v>
      </c>
      <c r="H48" s="40"/>
    </row>
    <row r="49" spans="1:8" x14ac:dyDescent="0.25">
      <c r="A49" s="106" t="s">
        <v>59</v>
      </c>
      <c r="B49" s="107"/>
      <c r="C49" s="34">
        <v>32600</v>
      </c>
      <c r="D49" s="34">
        <f t="shared" si="4"/>
        <v>2716.6666666666665</v>
      </c>
      <c r="E49" s="34">
        <v>11978</v>
      </c>
      <c r="F49" s="28">
        <f>SUM(E49/D49*100)</f>
        <v>440.90797546012271</v>
      </c>
      <c r="G49" s="40">
        <f t="shared" si="5"/>
        <v>9261.3333333333339</v>
      </c>
      <c r="H49" s="40"/>
    </row>
    <row r="50" spans="1:8" ht="12.75" customHeight="1" x14ac:dyDescent="0.25">
      <c r="A50" s="106" t="s">
        <v>60</v>
      </c>
      <c r="B50" s="107"/>
      <c r="C50" s="34">
        <v>644100</v>
      </c>
      <c r="D50" s="34">
        <f t="shared" si="4"/>
        <v>53675</v>
      </c>
      <c r="E50" s="34">
        <v>5876</v>
      </c>
      <c r="F50" s="28">
        <f>SUM(E50/D50*100)</f>
        <v>10.947368421052632</v>
      </c>
      <c r="G50" s="40">
        <f t="shared" si="5"/>
        <v>-47799</v>
      </c>
      <c r="H50" s="40"/>
    </row>
    <row r="51" spans="1:8" ht="12.75" customHeight="1" x14ac:dyDescent="0.25">
      <c r="A51" s="106" t="s">
        <v>61</v>
      </c>
      <c r="B51" s="107"/>
      <c r="C51" s="34">
        <v>5300</v>
      </c>
      <c r="D51" s="34">
        <f t="shared" si="4"/>
        <v>441.66666666666669</v>
      </c>
      <c r="E51" s="34">
        <v>600</v>
      </c>
      <c r="F51" s="28"/>
      <c r="G51" s="40">
        <f t="shared" si="5"/>
        <v>158.33333333333331</v>
      </c>
      <c r="H51" s="40"/>
    </row>
    <row r="52" spans="1:8" ht="12.75" customHeight="1" x14ac:dyDescent="0.25">
      <c r="A52" s="106" t="s">
        <v>71</v>
      </c>
      <c r="B52" s="107"/>
      <c r="C52" s="34">
        <v>100000</v>
      </c>
      <c r="D52" s="34">
        <f t="shared" si="4"/>
        <v>8333.3333333333339</v>
      </c>
      <c r="E52" s="34">
        <v>0</v>
      </c>
      <c r="F52" s="34">
        <f>SUM(E52/D52*100)</f>
        <v>0</v>
      </c>
      <c r="G52" s="40">
        <f t="shared" si="5"/>
        <v>-8333.3333333333339</v>
      </c>
      <c r="H52" s="40"/>
    </row>
    <row r="53" spans="1:8" x14ac:dyDescent="0.25">
      <c r="A53" s="106" t="s">
        <v>62</v>
      </c>
      <c r="B53" s="107"/>
      <c r="C53" s="34">
        <f>SUM(C46:C52)</f>
        <v>929200</v>
      </c>
      <c r="D53" s="34">
        <f>SUM(D46:D52)</f>
        <v>77433.333333333328</v>
      </c>
      <c r="E53" s="34">
        <f>SUM(E46:E52)</f>
        <v>22219</v>
      </c>
      <c r="F53" s="44">
        <f>SUM(E53/D53*100)</f>
        <v>28.694360740421871</v>
      </c>
      <c r="G53" s="40">
        <f t="shared" si="5"/>
        <v>-55214.333333333328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268466.66666666669</v>
      </c>
      <c r="E54" s="34">
        <f>SUM(E38+E39+E40+E41+E42+E53+E43+E44+E45)</f>
        <v>41727</v>
      </c>
      <c r="F54" s="34">
        <f>E54/D54*100</f>
        <v>15.542711696051651</v>
      </c>
      <c r="G54" s="40">
        <f t="shared" si="5"/>
        <v>-226739.66666666669</v>
      </c>
      <c r="H54" s="40"/>
    </row>
    <row r="56" spans="1:8" ht="12.75" customHeight="1" x14ac:dyDescent="0.25"/>
  </sheetData>
  <mergeCells count="22">
    <mergeCell ref="A49:B49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0" workbookViewId="0">
      <selection activeCell="E52" sqref="E52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108" t="s">
        <v>1</v>
      </c>
      <c r="C4" s="108"/>
      <c r="D4" s="108"/>
      <c r="E4" s="108"/>
      <c r="F4" s="108"/>
      <c r="G4" s="108"/>
      <c r="H4" s="108"/>
    </row>
    <row r="5" spans="1:14" x14ac:dyDescent="0.25">
      <c r="B5" s="108" t="s">
        <v>2</v>
      </c>
      <c r="C5" s="108"/>
      <c r="D5" s="108"/>
      <c r="E5" s="108"/>
      <c r="F5" s="108"/>
    </row>
    <row r="6" spans="1:14" x14ac:dyDescent="0.25">
      <c r="C6" s="109" t="s">
        <v>72</v>
      </c>
      <c r="D6" s="109"/>
      <c r="E6" s="109"/>
      <c r="F6" s="109"/>
    </row>
    <row r="7" spans="1:14" x14ac:dyDescent="0.25">
      <c r="A7" s="2"/>
      <c r="B7" s="2"/>
    </row>
    <row r="8" spans="1:14" ht="45.75" customHeight="1" x14ac:dyDescent="0.25">
      <c r="A8" s="110" t="s">
        <v>3</v>
      </c>
      <c r="B8" s="111"/>
      <c r="C8" s="51" t="s">
        <v>4</v>
      </c>
      <c r="D8" s="4" t="s">
        <v>69</v>
      </c>
      <c r="E8" s="4" t="s">
        <v>73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SUM(D9/12*2)</f>
        <v>180900</v>
      </c>
      <c r="F9" s="9">
        <v>164325</v>
      </c>
      <c r="G9" s="10">
        <f>F9/E9*100</f>
        <v>90.837479270315086</v>
      </c>
      <c r="H9" s="11">
        <f t="shared" ref="H9:H35" si="0">E9-F9</f>
        <v>16575</v>
      </c>
    </row>
    <row r="10" spans="1:14" x14ac:dyDescent="0.25">
      <c r="A10" s="54" t="s">
        <v>8</v>
      </c>
      <c r="B10" s="55"/>
      <c r="C10" s="8">
        <v>213</v>
      </c>
      <c r="D10" s="9">
        <v>327300</v>
      </c>
      <c r="E10" s="9">
        <f t="shared" ref="E10:E35" si="1">SUM(D10/12*2)</f>
        <v>54550</v>
      </c>
      <c r="F10" s="9">
        <v>49626</v>
      </c>
      <c r="G10" s="10">
        <f>F10/E10*100</f>
        <v>90.973418881759855</v>
      </c>
      <c r="H10" s="11">
        <f t="shared" si="0"/>
        <v>4924</v>
      </c>
    </row>
    <row r="11" spans="1:14" x14ac:dyDescent="0.25">
      <c r="A11" s="54" t="s">
        <v>9</v>
      </c>
      <c r="B11" s="5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6800</v>
      </c>
      <c r="F12" s="17">
        <v>3429</v>
      </c>
      <c r="G12" s="10">
        <f>F12/E12*100</f>
        <v>50.426470588235297</v>
      </c>
      <c r="H12" s="11">
        <f t="shared" si="0"/>
        <v>3371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0</v>
      </c>
      <c r="G14" s="20"/>
      <c r="H14" s="11">
        <f>E14-F14</f>
        <v>350</v>
      </c>
    </row>
    <row r="15" spans="1:14" x14ac:dyDescent="0.25">
      <c r="A15" s="54" t="s">
        <v>15</v>
      </c>
      <c r="B15" s="55"/>
      <c r="C15" s="19" t="s">
        <v>16</v>
      </c>
      <c r="D15" s="9">
        <v>53300</v>
      </c>
      <c r="E15" s="9">
        <f t="shared" si="1"/>
        <v>8883.3333333333339</v>
      </c>
      <c r="F15" s="9">
        <v>17900</v>
      </c>
      <c r="G15" s="10">
        <f t="shared" ref="G15:G20" si="2">F15/E15*100</f>
        <v>201.50093808630393</v>
      </c>
      <c r="H15" s="11">
        <f t="shared" si="0"/>
        <v>-9016.6666666666661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11666.666666666666</v>
      </c>
      <c r="F16" s="9">
        <v>10404</v>
      </c>
      <c r="G16" s="10">
        <f t="shared" si="2"/>
        <v>89.177142857142869</v>
      </c>
      <c r="H16" s="11">
        <f>E16-F16</f>
        <v>1262.6666666666661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166.66666666666666</v>
      </c>
      <c r="F17" s="9">
        <v>0</v>
      </c>
      <c r="G17" s="10">
        <f t="shared" si="2"/>
        <v>0</v>
      </c>
      <c r="H17" s="11">
        <f>E17-F17</f>
        <v>166.66666666666666</v>
      </c>
    </row>
    <row r="18" spans="1:8" x14ac:dyDescent="0.25">
      <c r="A18" s="21" t="s">
        <v>19</v>
      </c>
      <c r="B18" s="22"/>
      <c r="C18" s="23">
        <v>225</v>
      </c>
      <c r="D18" s="24">
        <v>41000</v>
      </c>
      <c r="E18" s="9">
        <f t="shared" si="1"/>
        <v>6833.333333333333</v>
      </c>
      <c r="F18" s="24">
        <v>0</v>
      </c>
      <c r="G18" s="10">
        <f t="shared" si="2"/>
        <v>0</v>
      </c>
      <c r="H18" s="11">
        <f>E18-F18</f>
        <v>6833.333333333333</v>
      </c>
    </row>
    <row r="19" spans="1:8" x14ac:dyDescent="0.25">
      <c r="A19" s="21" t="s">
        <v>20</v>
      </c>
      <c r="B19" s="22"/>
      <c r="C19" s="23">
        <v>226</v>
      </c>
      <c r="D19" s="24">
        <v>9700</v>
      </c>
      <c r="E19" s="9">
        <f t="shared" si="1"/>
        <v>1616.6666666666667</v>
      </c>
      <c r="F19" s="24">
        <v>0</v>
      </c>
      <c r="G19" s="10">
        <f t="shared" si="2"/>
        <v>0</v>
      </c>
      <c r="H19" s="11">
        <f t="shared" si="0"/>
        <v>1616.6666666666667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833.33333333333337</v>
      </c>
      <c r="F20" s="9"/>
      <c r="G20" s="10">
        <f t="shared" si="2"/>
        <v>0</v>
      </c>
      <c r="H20" s="11">
        <f>E20-F20</f>
        <v>833.33333333333337</v>
      </c>
    </row>
    <row r="21" spans="1:8" x14ac:dyDescent="0.25">
      <c r="A21" s="54" t="s">
        <v>22</v>
      </c>
      <c r="B21" s="55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 x14ac:dyDescent="0.25">
      <c r="A22" s="112" t="s">
        <v>23</v>
      </c>
      <c r="B22" s="113"/>
      <c r="C22" s="25" t="s">
        <v>24</v>
      </c>
      <c r="D22" s="26">
        <v>92100</v>
      </c>
      <c r="E22" s="9">
        <f t="shared" si="1"/>
        <v>15350</v>
      </c>
      <c r="F22" s="26">
        <v>27000</v>
      </c>
      <c r="G22" s="10">
        <f>SUM(F22/E22*100)</f>
        <v>175.89576547231269</v>
      </c>
      <c r="H22" s="11">
        <f t="shared" si="0"/>
        <v>-11650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6166.666666666667</v>
      </c>
      <c r="F23" s="26"/>
      <c r="G23" s="10">
        <f>F23/E23*100</f>
        <v>0</v>
      </c>
      <c r="H23" s="11">
        <f t="shared" si="0"/>
        <v>6166.666666666667</v>
      </c>
    </row>
    <row r="24" spans="1:8" ht="12" customHeight="1" x14ac:dyDescent="0.25">
      <c r="A24" s="112" t="s">
        <v>26</v>
      </c>
      <c r="B24" s="113"/>
      <c r="C24" s="25">
        <v>291</v>
      </c>
      <c r="D24" s="26">
        <v>26000</v>
      </c>
      <c r="E24" s="9">
        <f t="shared" si="1"/>
        <v>4333.333333333333</v>
      </c>
      <c r="F24" s="26">
        <v>13375</v>
      </c>
      <c r="G24" s="10">
        <f>SUM(F24/E24*100)</f>
        <v>308.65384615384619</v>
      </c>
      <c r="H24" s="11">
        <f>E24-F24</f>
        <v>-9041.6666666666679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666.66666666666663</v>
      </c>
      <c r="F25" s="28"/>
      <c r="G25" s="10"/>
      <c r="H25" s="11">
        <f>E25-F25</f>
        <v>666.66666666666663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15350</v>
      </c>
      <c r="F26" s="28">
        <v>0</v>
      </c>
      <c r="G26" s="10">
        <f>F26/E26*100</f>
        <v>0</v>
      </c>
      <c r="H26" s="11">
        <f t="shared" si="0"/>
        <v>15350</v>
      </c>
    </row>
    <row r="27" spans="1:8" x14ac:dyDescent="0.25">
      <c r="A27" s="114" t="s">
        <v>31</v>
      </c>
      <c r="B27" s="115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5">
      <c r="A28" s="54" t="s">
        <v>33</v>
      </c>
      <c r="B28" s="55"/>
      <c r="C28" s="29" t="s">
        <v>34</v>
      </c>
      <c r="D28" s="9">
        <v>7000</v>
      </c>
      <c r="E28" s="9">
        <f t="shared" si="1"/>
        <v>1166.6666666666667</v>
      </c>
      <c r="F28" s="9"/>
      <c r="G28" s="10">
        <f>SUM(F28/E28*100)</f>
        <v>0</v>
      </c>
      <c r="H28" s="11">
        <f>E28-F28</f>
        <v>1166.6666666666667</v>
      </c>
    </row>
    <row r="29" spans="1:8" x14ac:dyDescent="0.25">
      <c r="A29" s="54" t="s">
        <v>35</v>
      </c>
      <c r="B29" s="55"/>
      <c r="C29" s="29" t="s">
        <v>36</v>
      </c>
      <c r="D29" s="9">
        <v>439000</v>
      </c>
      <c r="E29" s="9">
        <f t="shared" si="1"/>
        <v>73166.666666666672</v>
      </c>
      <c r="F29" s="9">
        <v>75000</v>
      </c>
      <c r="G29" s="10">
        <f>SUM(F29/E29*100)</f>
        <v>102.50569476082003</v>
      </c>
      <c r="H29" s="11">
        <f>E29-F29</f>
        <v>-1833.3333333333285</v>
      </c>
    </row>
    <row r="30" spans="1:8" x14ac:dyDescent="0.25">
      <c r="A30" s="54" t="s">
        <v>33</v>
      </c>
      <c r="B30" s="55"/>
      <c r="C30" s="29" t="s">
        <v>37</v>
      </c>
      <c r="D30" s="9">
        <v>28800</v>
      </c>
      <c r="E30" s="9">
        <f t="shared" si="1"/>
        <v>4800</v>
      </c>
      <c r="F30" s="9"/>
      <c r="G30" s="10"/>
      <c r="H30" s="11">
        <f>E30-F30</f>
        <v>4800</v>
      </c>
    </row>
    <row r="31" spans="1:8" x14ac:dyDescent="0.25">
      <c r="A31" s="54" t="s">
        <v>38</v>
      </c>
      <c r="B31" s="55"/>
      <c r="C31" s="29" t="s">
        <v>39</v>
      </c>
      <c r="D31" s="9">
        <v>860000</v>
      </c>
      <c r="E31" s="9">
        <f t="shared" si="1"/>
        <v>143333.33333333334</v>
      </c>
      <c r="F31" s="9">
        <v>78485</v>
      </c>
      <c r="G31" s="10">
        <f>SUM(F31/E31*100)</f>
        <v>54.756976744186048</v>
      </c>
      <c r="H31" s="11">
        <f t="shared" si="0"/>
        <v>64848.333333333343</v>
      </c>
    </row>
    <row r="32" spans="1:8" x14ac:dyDescent="0.25">
      <c r="A32" s="54" t="s">
        <v>40</v>
      </c>
      <c r="B32" s="55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 x14ac:dyDescent="0.25">
      <c r="A33" s="52" t="s">
        <v>42</v>
      </c>
      <c r="B33" s="53"/>
      <c r="C33" s="23"/>
      <c r="D33" s="28">
        <f>SUM(D9:D32)</f>
        <v>3221600</v>
      </c>
      <c r="E33" s="9">
        <f t="shared" si="1"/>
        <v>536933.33333333337</v>
      </c>
      <c r="F33" s="28">
        <f>SUM(F9:F32)</f>
        <v>439544</v>
      </c>
      <c r="G33" s="10">
        <f>F33/E33*100</f>
        <v>81.861931959274898</v>
      </c>
      <c r="H33" s="11">
        <f t="shared" si="0"/>
        <v>97389.333333333372</v>
      </c>
    </row>
    <row r="34" spans="1:8" x14ac:dyDescent="0.25">
      <c r="A34" s="49" t="s">
        <v>43</v>
      </c>
      <c r="B34" s="50"/>
      <c r="C34" s="8"/>
      <c r="D34" s="34">
        <v>782600</v>
      </c>
      <c r="E34" s="9">
        <f t="shared" si="1"/>
        <v>130433.33333333333</v>
      </c>
      <c r="F34" s="34">
        <v>120401</v>
      </c>
      <c r="G34" s="10">
        <f>F34/E34*100</f>
        <v>92.308458982877596</v>
      </c>
      <c r="H34" s="11">
        <f t="shared" si="0"/>
        <v>10032.333333333328</v>
      </c>
    </row>
    <row r="35" spans="1:8" x14ac:dyDescent="0.25">
      <c r="A35" s="106" t="s">
        <v>44</v>
      </c>
      <c r="B35" s="107"/>
      <c r="C35" s="35"/>
      <c r="D35" s="36">
        <v>1008100</v>
      </c>
      <c r="E35" s="9">
        <f t="shared" si="1"/>
        <v>168016.66666666666</v>
      </c>
      <c r="F35" s="36">
        <v>165659</v>
      </c>
      <c r="G35" s="10">
        <f>F35/E35*100</f>
        <v>98.596766193829993</v>
      </c>
      <c r="H35" s="37">
        <f t="shared" si="0"/>
        <v>2357.666666666657</v>
      </c>
    </row>
    <row r="37" spans="1:8" ht="27" customHeight="1" x14ac:dyDescent="0.25">
      <c r="A37" s="110" t="s">
        <v>45</v>
      </c>
      <c r="B37" s="111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SUM(C38/12*2)</f>
        <v>176883.33333333334</v>
      </c>
      <c r="E38" s="28">
        <v>176883</v>
      </c>
      <c r="F38" s="28">
        <f t="shared" ref="F38:F43" si="3">SUM(E38/D38*100)</f>
        <v>99.999811551870337</v>
      </c>
      <c r="G38" s="40">
        <f>E38-D38</f>
        <v>-0.33333333334303461</v>
      </c>
      <c r="H38" s="41"/>
    </row>
    <row r="39" spans="1:8" ht="12.75" customHeight="1" x14ac:dyDescent="0.25">
      <c r="A39" s="106" t="s">
        <v>50</v>
      </c>
      <c r="B39" s="107"/>
      <c r="C39" s="28">
        <v>0</v>
      </c>
      <c r="D39" s="34">
        <f t="shared" ref="D39:D52" si="4">SUM(C39/12*2)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5">
      <c r="A40" s="106" t="s">
        <v>51</v>
      </c>
      <c r="B40" s="107"/>
      <c r="C40" s="28">
        <v>92100</v>
      </c>
      <c r="D40" s="34">
        <f t="shared" si="4"/>
        <v>15350</v>
      </c>
      <c r="E40" s="28">
        <v>0</v>
      </c>
      <c r="F40" s="28">
        <f t="shared" si="3"/>
        <v>0</v>
      </c>
      <c r="G40" s="40">
        <f t="shared" ref="G40:G54" si="5">SUM(E40-D40)</f>
        <v>-15350</v>
      </c>
      <c r="H40" s="41"/>
    </row>
    <row r="41" spans="1:8" ht="12.75" customHeight="1" x14ac:dyDescent="0.25">
      <c r="A41" s="106" t="s">
        <v>52</v>
      </c>
      <c r="B41" s="107"/>
      <c r="C41" s="28">
        <v>439000</v>
      </c>
      <c r="D41" s="34">
        <f t="shared" si="4"/>
        <v>73166.666666666672</v>
      </c>
      <c r="E41" s="28">
        <v>75000</v>
      </c>
      <c r="F41" s="28">
        <f t="shared" si="3"/>
        <v>102.50569476082003</v>
      </c>
      <c r="G41" s="40">
        <f>SUM(E41-D41)</f>
        <v>1833.3333333333285</v>
      </c>
      <c r="H41" s="41"/>
    </row>
    <row r="42" spans="1:8" ht="12.75" customHeight="1" x14ac:dyDescent="0.25">
      <c r="A42" s="106" t="s">
        <v>53</v>
      </c>
      <c r="B42" s="107"/>
      <c r="C42" s="28">
        <v>700000</v>
      </c>
      <c r="D42" s="34">
        <f t="shared" si="4"/>
        <v>116666.66666666667</v>
      </c>
      <c r="E42" s="28">
        <v>175000</v>
      </c>
      <c r="F42" s="28">
        <f t="shared" si="3"/>
        <v>150</v>
      </c>
      <c r="G42" s="40">
        <f t="shared" si="5"/>
        <v>58333.333333333328</v>
      </c>
      <c r="H42" s="41"/>
    </row>
    <row r="43" spans="1:8" ht="12.75" customHeight="1" x14ac:dyDescent="0.25">
      <c r="A43" s="106" t="s">
        <v>54</v>
      </c>
      <c r="B43" s="107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 x14ac:dyDescent="0.25">
      <c r="A44" s="106" t="s">
        <v>55</v>
      </c>
      <c r="B44" s="107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5">
      <c r="A45" s="106"/>
      <c r="B45" s="107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49" t="s">
        <v>56</v>
      </c>
      <c r="B46" s="42"/>
      <c r="C46" s="34">
        <v>82800</v>
      </c>
      <c r="D46" s="34">
        <f t="shared" si="4"/>
        <v>13800</v>
      </c>
      <c r="E46" s="34">
        <v>10450</v>
      </c>
      <c r="F46" s="28">
        <f>E46/D46*100</f>
        <v>75.724637681159422</v>
      </c>
      <c r="G46" s="40">
        <f t="shared" si="5"/>
        <v>-3350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5000</v>
      </c>
      <c r="E47" s="34">
        <v>9407</v>
      </c>
      <c r="F47" s="28">
        <f>E47/D47*100</f>
        <v>188.14</v>
      </c>
      <c r="G47" s="40">
        <f t="shared" si="5"/>
        <v>4407</v>
      </c>
      <c r="H47" s="40"/>
    </row>
    <row r="48" spans="1:8" ht="12.75" customHeight="1" x14ac:dyDescent="0.25">
      <c r="A48" s="106" t="s">
        <v>58</v>
      </c>
      <c r="B48" s="107"/>
      <c r="C48" s="34">
        <v>34400</v>
      </c>
      <c r="D48" s="34">
        <f t="shared" si="4"/>
        <v>5733.333333333333</v>
      </c>
      <c r="E48" s="34">
        <v>888</v>
      </c>
      <c r="F48" s="28">
        <f>E48/D48*100</f>
        <v>15.488372093023257</v>
      </c>
      <c r="G48" s="40">
        <f t="shared" si="5"/>
        <v>-4845.333333333333</v>
      </c>
      <c r="H48" s="40"/>
    </row>
    <row r="49" spans="1:8" x14ac:dyDescent="0.25">
      <c r="A49" s="106" t="s">
        <v>59</v>
      </c>
      <c r="B49" s="107"/>
      <c r="C49" s="34">
        <v>32600</v>
      </c>
      <c r="D49" s="34">
        <f t="shared" si="4"/>
        <v>5433.333333333333</v>
      </c>
      <c r="E49" s="34">
        <v>19498</v>
      </c>
      <c r="F49" s="28">
        <f>SUM(E49/D49*100)</f>
        <v>358.85889570552149</v>
      </c>
      <c r="G49" s="40">
        <f t="shared" si="5"/>
        <v>14064.666666666668</v>
      </c>
      <c r="H49" s="40"/>
    </row>
    <row r="50" spans="1:8" ht="12.75" customHeight="1" x14ac:dyDescent="0.25">
      <c r="A50" s="106" t="s">
        <v>60</v>
      </c>
      <c r="B50" s="107"/>
      <c r="C50" s="34">
        <v>644100</v>
      </c>
      <c r="D50" s="34">
        <f t="shared" si="4"/>
        <v>107350</v>
      </c>
      <c r="E50" s="34">
        <v>13729</v>
      </c>
      <c r="F50" s="28">
        <f>SUM(E50/D50*100)</f>
        <v>12.789007918025153</v>
      </c>
      <c r="G50" s="40">
        <f t="shared" si="5"/>
        <v>-93621</v>
      </c>
      <c r="H50" s="40"/>
    </row>
    <row r="51" spans="1:8" ht="12.75" customHeight="1" x14ac:dyDescent="0.25">
      <c r="A51" s="106" t="s">
        <v>61</v>
      </c>
      <c r="B51" s="107"/>
      <c r="C51" s="34">
        <v>5300</v>
      </c>
      <c r="D51" s="34">
        <f t="shared" si="4"/>
        <v>883.33333333333337</v>
      </c>
      <c r="E51" s="34">
        <v>700</v>
      </c>
      <c r="F51" s="28"/>
      <c r="G51" s="40">
        <f t="shared" si="5"/>
        <v>-183.33333333333337</v>
      </c>
      <c r="H51" s="40"/>
    </row>
    <row r="52" spans="1:8" ht="12.75" customHeight="1" x14ac:dyDescent="0.25">
      <c r="A52" s="106" t="s">
        <v>71</v>
      </c>
      <c r="B52" s="107"/>
      <c r="C52" s="34">
        <v>100000</v>
      </c>
      <c r="D52" s="34">
        <f t="shared" si="4"/>
        <v>16666.666666666668</v>
      </c>
      <c r="E52" s="34">
        <v>0</v>
      </c>
      <c r="F52" s="34">
        <f>SUM(E52/D52*100)</f>
        <v>0</v>
      </c>
      <c r="G52" s="40">
        <f t="shared" si="5"/>
        <v>-16666.666666666668</v>
      </c>
      <c r="H52" s="40"/>
    </row>
    <row r="53" spans="1:8" x14ac:dyDescent="0.25">
      <c r="A53" s="106" t="s">
        <v>62</v>
      </c>
      <c r="B53" s="107"/>
      <c r="C53" s="34">
        <f>SUM(C46:C52)</f>
        <v>929200</v>
      </c>
      <c r="D53" s="34">
        <f>SUM(D46:D52)</f>
        <v>154866.66666666666</v>
      </c>
      <c r="E53" s="34">
        <f>SUM(E46:E52)</f>
        <v>54672</v>
      </c>
      <c r="F53" s="44">
        <f>SUM(E53/D53*100)</f>
        <v>35.302625914765393</v>
      </c>
      <c r="G53" s="40">
        <f t="shared" si="5"/>
        <v>-100194.66666666666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536933.33333333337</v>
      </c>
      <c r="E54" s="34">
        <f>SUM(E38+E39+E40+E41+E42+E53+E43+E44+E45)</f>
        <v>481555</v>
      </c>
      <c r="F54" s="34">
        <f>E54/D54*100</f>
        <v>89.686180779736773</v>
      </c>
      <c r="G54" s="40">
        <f t="shared" si="5"/>
        <v>-55378.333333333372</v>
      </c>
      <c r="H54" s="40"/>
    </row>
    <row r="56" spans="1:8" ht="12.75" customHeight="1" x14ac:dyDescent="0.25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6" workbookViewId="0">
      <selection activeCell="D38" sqref="D38:D52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108" t="s">
        <v>1</v>
      </c>
      <c r="C4" s="108"/>
      <c r="D4" s="108"/>
      <c r="E4" s="108"/>
      <c r="F4" s="108"/>
      <c r="G4" s="108"/>
      <c r="H4" s="108"/>
    </row>
    <row r="5" spans="1:14" x14ac:dyDescent="0.25">
      <c r="B5" s="108" t="s">
        <v>2</v>
      </c>
      <c r="C5" s="108"/>
      <c r="D5" s="108"/>
      <c r="E5" s="108"/>
      <c r="F5" s="108"/>
    </row>
    <row r="6" spans="1:14" x14ac:dyDescent="0.25">
      <c r="C6" s="109" t="s">
        <v>74</v>
      </c>
      <c r="D6" s="109"/>
      <c r="E6" s="109"/>
      <c r="F6" s="109"/>
    </row>
    <row r="7" spans="1:14" x14ac:dyDescent="0.25">
      <c r="A7" s="2"/>
      <c r="B7" s="2"/>
    </row>
    <row r="8" spans="1:14" ht="45.75" customHeight="1" x14ac:dyDescent="0.25">
      <c r="A8" s="110" t="s">
        <v>3</v>
      </c>
      <c r="B8" s="111"/>
      <c r="C8" s="58" t="s">
        <v>4</v>
      </c>
      <c r="D8" s="4" t="s">
        <v>69</v>
      </c>
      <c r="E8" s="4" t="s">
        <v>75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SUM(D9/12*3)</f>
        <v>271350</v>
      </c>
      <c r="F9" s="9">
        <v>164325</v>
      </c>
      <c r="G9" s="10">
        <f>F9/E9*100</f>
        <v>60.558319513543388</v>
      </c>
      <c r="H9" s="11">
        <f t="shared" ref="H9:H35" si="0">E9-F9</f>
        <v>107025</v>
      </c>
    </row>
    <row r="10" spans="1:14" x14ac:dyDescent="0.25">
      <c r="A10" s="61" t="s">
        <v>8</v>
      </c>
      <c r="B10" s="62"/>
      <c r="C10" s="8">
        <v>213</v>
      </c>
      <c r="D10" s="9">
        <v>327300</v>
      </c>
      <c r="E10" s="9">
        <f t="shared" ref="E10:E35" si="1">SUM(D10/12*3)</f>
        <v>81825</v>
      </c>
      <c r="F10" s="9">
        <v>49626</v>
      </c>
      <c r="G10" s="10">
        <f>F10/E10*100</f>
        <v>60.648945921173237</v>
      </c>
      <c r="H10" s="11">
        <f t="shared" si="0"/>
        <v>32199</v>
      </c>
    </row>
    <row r="11" spans="1:14" x14ac:dyDescent="0.25">
      <c r="A11" s="61" t="s">
        <v>9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10200</v>
      </c>
      <c r="F12" s="17">
        <v>3429</v>
      </c>
      <c r="G12" s="10">
        <f>F12/E12*100</f>
        <v>33.617647058823529</v>
      </c>
      <c r="H12" s="11">
        <f t="shared" si="0"/>
        <v>6771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>
        <v>0</v>
      </c>
      <c r="G14" s="20"/>
      <c r="H14" s="11">
        <f>E14-F14</f>
        <v>525</v>
      </c>
    </row>
    <row r="15" spans="1:14" x14ac:dyDescent="0.25">
      <c r="A15" s="61" t="s">
        <v>15</v>
      </c>
      <c r="B15" s="62"/>
      <c r="C15" s="19" t="s">
        <v>16</v>
      </c>
      <c r="D15" s="9">
        <v>53300</v>
      </c>
      <c r="E15" s="9">
        <f t="shared" si="1"/>
        <v>13325</v>
      </c>
      <c r="F15" s="9">
        <v>17900</v>
      </c>
      <c r="G15" s="10">
        <f t="shared" ref="G15:G20" si="2">F15/E15*100</f>
        <v>134.33395872420263</v>
      </c>
      <c r="H15" s="11">
        <f t="shared" si="0"/>
        <v>-4575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17500</v>
      </c>
      <c r="F16" s="9">
        <v>10404</v>
      </c>
      <c r="G16" s="10">
        <f t="shared" si="2"/>
        <v>59.451428571428565</v>
      </c>
      <c r="H16" s="11">
        <f>E16-F16</f>
        <v>7096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250</v>
      </c>
      <c r="F17" s="9">
        <v>0</v>
      </c>
      <c r="G17" s="10">
        <f t="shared" si="2"/>
        <v>0</v>
      </c>
      <c r="H17" s="11">
        <f>E17-F17</f>
        <v>250</v>
      </c>
    </row>
    <row r="18" spans="1:8" x14ac:dyDescent="0.25">
      <c r="A18" s="21" t="s">
        <v>19</v>
      </c>
      <c r="B18" s="22"/>
      <c r="C18" s="23">
        <v>225</v>
      </c>
      <c r="D18" s="24">
        <v>41000</v>
      </c>
      <c r="E18" s="9">
        <f t="shared" si="1"/>
        <v>10250</v>
      </c>
      <c r="F18" s="24">
        <v>0</v>
      </c>
      <c r="G18" s="10">
        <f t="shared" si="2"/>
        <v>0</v>
      </c>
      <c r="H18" s="11">
        <f>E18-F18</f>
        <v>10250</v>
      </c>
    </row>
    <row r="19" spans="1:8" x14ac:dyDescent="0.25">
      <c r="A19" s="21" t="s">
        <v>20</v>
      </c>
      <c r="B19" s="22"/>
      <c r="C19" s="23">
        <v>226</v>
      </c>
      <c r="D19" s="24">
        <v>9700</v>
      </c>
      <c r="E19" s="9">
        <f t="shared" si="1"/>
        <v>2425</v>
      </c>
      <c r="F19" s="24">
        <v>0</v>
      </c>
      <c r="G19" s="10">
        <f t="shared" si="2"/>
        <v>0</v>
      </c>
      <c r="H19" s="11">
        <f t="shared" si="0"/>
        <v>2425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1250</v>
      </c>
      <c r="F20" s="9"/>
      <c r="G20" s="10">
        <f t="shared" si="2"/>
        <v>0</v>
      </c>
      <c r="H20" s="11">
        <f>E20-F20</f>
        <v>1250</v>
      </c>
    </row>
    <row r="21" spans="1:8" x14ac:dyDescent="0.25">
      <c r="A21" s="61" t="s">
        <v>22</v>
      </c>
      <c r="B21" s="62"/>
      <c r="C21" s="25">
        <v>312</v>
      </c>
      <c r="D21" s="9">
        <v>0</v>
      </c>
      <c r="E21" s="9">
        <f t="shared" si="1"/>
        <v>0</v>
      </c>
      <c r="F21" s="9"/>
      <c r="G21" s="10"/>
      <c r="H21" s="11">
        <f t="shared" si="0"/>
        <v>0</v>
      </c>
    </row>
    <row r="22" spans="1:8" ht="12" customHeight="1" x14ac:dyDescent="0.25">
      <c r="A22" s="112" t="s">
        <v>23</v>
      </c>
      <c r="B22" s="113"/>
      <c r="C22" s="25" t="s">
        <v>24</v>
      </c>
      <c r="D22" s="26">
        <v>92100</v>
      </c>
      <c r="E22" s="9">
        <f t="shared" si="1"/>
        <v>23025</v>
      </c>
      <c r="F22" s="26">
        <v>27000</v>
      </c>
      <c r="G22" s="10">
        <f>SUM(F22/E22*100)</f>
        <v>117.26384364820848</v>
      </c>
      <c r="H22" s="11">
        <f t="shared" si="0"/>
        <v>-3975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9250</v>
      </c>
      <c r="F23" s="26"/>
      <c r="G23" s="10">
        <f>F23/E23*100</f>
        <v>0</v>
      </c>
      <c r="H23" s="11">
        <f t="shared" si="0"/>
        <v>9250</v>
      </c>
    </row>
    <row r="24" spans="1:8" ht="12" customHeight="1" x14ac:dyDescent="0.25">
      <c r="A24" s="112" t="s">
        <v>26</v>
      </c>
      <c r="B24" s="113"/>
      <c r="C24" s="25">
        <v>291</v>
      </c>
      <c r="D24" s="26">
        <v>26000</v>
      </c>
      <c r="E24" s="9">
        <f t="shared" si="1"/>
        <v>6500</v>
      </c>
      <c r="F24" s="26">
        <v>13375</v>
      </c>
      <c r="G24" s="10">
        <f>SUM(F24/E24*100)</f>
        <v>205.76923076923075</v>
      </c>
      <c r="H24" s="11">
        <f>E24-F24</f>
        <v>-6875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1000</v>
      </c>
      <c r="F25" s="28"/>
      <c r="G25" s="10"/>
      <c r="H25" s="11">
        <f>E25-F25</f>
        <v>1000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23025</v>
      </c>
      <c r="F26" s="28">
        <v>0</v>
      </c>
      <c r="G26" s="10">
        <f>F26/E26*100</f>
        <v>0</v>
      </c>
      <c r="H26" s="11">
        <f t="shared" si="0"/>
        <v>23025</v>
      </c>
    </row>
    <row r="27" spans="1:8" x14ac:dyDescent="0.25">
      <c r="A27" s="114" t="s">
        <v>31</v>
      </c>
      <c r="B27" s="115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5">
      <c r="A28" s="61" t="s">
        <v>33</v>
      </c>
      <c r="B28" s="62"/>
      <c r="C28" s="29" t="s">
        <v>34</v>
      </c>
      <c r="D28" s="9">
        <v>7000</v>
      </c>
      <c r="E28" s="9">
        <f t="shared" si="1"/>
        <v>1750</v>
      </c>
      <c r="F28" s="9"/>
      <c r="G28" s="10">
        <f>SUM(F28/E28*100)</f>
        <v>0</v>
      </c>
      <c r="H28" s="11">
        <f>E28-F28</f>
        <v>1750</v>
      </c>
    </row>
    <row r="29" spans="1:8" x14ac:dyDescent="0.25">
      <c r="A29" s="61" t="s">
        <v>35</v>
      </c>
      <c r="B29" s="62"/>
      <c r="C29" s="29" t="s">
        <v>36</v>
      </c>
      <c r="D29" s="9">
        <v>439000</v>
      </c>
      <c r="E29" s="9">
        <f t="shared" si="1"/>
        <v>109750</v>
      </c>
      <c r="F29" s="9">
        <v>75000</v>
      </c>
      <c r="G29" s="10">
        <f>SUM(F29/E29*100)</f>
        <v>68.337129840546694</v>
      </c>
      <c r="H29" s="11">
        <f>E29-F29</f>
        <v>34750</v>
      </c>
    </row>
    <row r="30" spans="1:8" x14ac:dyDescent="0.25">
      <c r="A30" s="61" t="s">
        <v>33</v>
      </c>
      <c r="B30" s="62"/>
      <c r="C30" s="29" t="s">
        <v>37</v>
      </c>
      <c r="D30" s="9">
        <v>28800</v>
      </c>
      <c r="E30" s="9">
        <f t="shared" si="1"/>
        <v>7200</v>
      </c>
      <c r="F30" s="9"/>
      <c r="G30" s="10"/>
      <c r="H30" s="11">
        <f>E30-F30</f>
        <v>7200</v>
      </c>
    </row>
    <row r="31" spans="1:8" x14ac:dyDescent="0.25">
      <c r="A31" s="61" t="s">
        <v>38</v>
      </c>
      <c r="B31" s="62"/>
      <c r="C31" s="29" t="s">
        <v>39</v>
      </c>
      <c r="D31" s="9">
        <v>860000</v>
      </c>
      <c r="E31" s="9">
        <f t="shared" si="1"/>
        <v>215000</v>
      </c>
      <c r="F31" s="9">
        <v>78485</v>
      </c>
      <c r="G31" s="10">
        <f>SUM(F31/E31*100)</f>
        <v>36.504651162790694</v>
      </c>
      <c r="H31" s="11">
        <f t="shared" si="0"/>
        <v>136515</v>
      </c>
    </row>
    <row r="32" spans="1:8" x14ac:dyDescent="0.25">
      <c r="A32" s="61" t="s">
        <v>40</v>
      </c>
      <c r="B32" s="62"/>
      <c r="C32" s="29" t="s">
        <v>41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 x14ac:dyDescent="0.25">
      <c r="A33" s="59" t="s">
        <v>42</v>
      </c>
      <c r="B33" s="60"/>
      <c r="C33" s="23"/>
      <c r="D33" s="28">
        <f>SUM(D9:D32)</f>
        <v>3221600</v>
      </c>
      <c r="E33" s="9">
        <f t="shared" si="1"/>
        <v>805400</v>
      </c>
      <c r="F33" s="28">
        <f>SUM(F9:F32)</f>
        <v>439544</v>
      </c>
      <c r="G33" s="10">
        <f>F33/E33*100</f>
        <v>54.574621306183261</v>
      </c>
      <c r="H33" s="11">
        <f t="shared" si="0"/>
        <v>365856</v>
      </c>
    </row>
    <row r="34" spans="1:8" x14ac:dyDescent="0.25">
      <c r="A34" s="56" t="s">
        <v>43</v>
      </c>
      <c r="B34" s="57"/>
      <c r="C34" s="8"/>
      <c r="D34" s="34">
        <v>782600</v>
      </c>
      <c r="E34" s="9">
        <f t="shared" si="1"/>
        <v>195650</v>
      </c>
      <c r="F34" s="34">
        <v>120401</v>
      </c>
      <c r="G34" s="10">
        <f>F34/E34*100</f>
        <v>61.538972655251726</v>
      </c>
      <c r="H34" s="11">
        <f t="shared" si="0"/>
        <v>75249</v>
      </c>
    </row>
    <row r="35" spans="1:8" x14ac:dyDescent="0.25">
      <c r="A35" s="106" t="s">
        <v>44</v>
      </c>
      <c r="B35" s="107"/>
      <c r="C35" s="35"/>
      <c r="D35" s="36">
        <v>1008100</v>
      </c>
      <c r="E35" s="9">
        <f t="shared" si="1"/>
        <v>252025</v>
      </c>
      <c r="F35" s="36">
        <v>165659</v>
      </c>
      <c r="G35" s="10">
        <f>F35/E35*100</f>
        <v>65.731177462553319</v>
      </c>
      <c r="H35" s="37">
        <f t="shared" si="0"/>
        <v>86366</v>
      </c>
    </row>
    <row r="37" spans="1:8" ht="27" customHeight="1" x14ac:dyDescent="0.25">
      <c r="A37" s="110" t="s">
        <v>45</v>
      </c>
      <c r="B37" s="111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SUM(C38/12*3)</f>
        <v>265325</v>
      </c>
      <c r="E38" s="28">
        <v>176883</v>
      </c>
      <c r="F38" s="28">
        <f t="shared" ref="F38:F43" si="3">SUM(E38/D38*100)</f>
        <v>66.666541034580234</v>
      </c>
      <c r="G38" s="40">
        <f>E38-D38</f>
        <v>-88442</v>
      </c>
      <c r="H38" s="41"/>
    </row>
    <row r="39" spans="1:8" ht="12.75" customHeight="1" x14ac:dyDescent="0.25">
      <c r="A39" s="106" t="s">
        <v>50</v>
      </c>
      <c r="B39" s="107"/>
      <c r="C39" s="28">
        <v>0</v>
      </c>
      <c r="D39" s="34">
        <f t="shared" ref="D39:D52" si="4">SUM(C39/12*3)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 x14ac:dyDescent="0.25">
      <c r="A40" s="106" t="s">
        <v>51</v>
      </c>
      <c r="B40" s="107"/>
      <c r="C40" s="28">
        <v>92100</v>
      </c>
      <c r="D40" s="34">
        <f t="shared" si="4"/>
        <v>23025</v>
      </c>
      <c r="E40" s="28">
        <v>0</v>
      </c>
      <c r="F40" s="28">
        <f t="shared" si="3"/>
        <v>0</v>
      </c>
      <c r="G40" s="40">
        <f t="shared" ref="G40:G54" si="5">SUM(E40-D40)</f>
        <v>-23025</v>
      </c>
      <c r="H40" s="41"/>
    </row>
    <row r="41" spans="1:8" ht="12.75" customHeight="1" x14ac:dyDescent="0.25">
      <c r="A41" s="106" t="s">
        <v>52</v>
      </c>
      <c r="B41" s="107"/>
      <c r="C41" s="28">
        <v>439000</v>
      </c>
      <c r="D41" s="34">
        <f t="shared" si="4"/>
        <v>109750</v>
      </c>
      <c r="E41" s="28">
        <v>75000</v>
      </c>
      <c r="F41" s="28">
        <f t="shared" si="3"/>
        <v>68.337129840546694</v>
      </c>
      <c r="G41" s="40">
        <f>SUM(E41-D41)</f>
        <v>-34750</v>
      </c>
      <c r="H41" s="41"/>
    </row>
    <row r="42" spans="1:8" ht="12.75" customHeight="1" x14ac:dyDescent="0.25">
      <c r="A42" s="106" t="s">
        <v>53</v>
      </c>
      <c r="B42" s="107"/>
      <c r="C42" s="28">
        <v>700000</v>
      </c>
      <c r="D42" s="34">
        <f t="shared" si="4"/>
        <v>175000</v>
      </c>
      <c r="E42" s="28">
        <v>175000</v>
      </c>
      <c r="F42" s="28">
        <f t="shared" si="3"/>
        <v>100</v>
      </c>
      <c r="G42" s="40">
        <f t="shared" si="5"/>
        <v>0</v>
      </c>
      <c r="H42" s="41"/>
    </row>
    <row r="43" spans="1:8" ht="12.75" customHeight="1" x14ac:dyDescent="0.25">
      <c r="A43" s="106" t="s">
        <v>54</v>
      </c>
      <c r="B43" s="107"/>
      <c r="C43" s="28">
        <v>0</v>
      </c>
      <c r="D43" s="34">
        <f t="shared" si="4"/>
        <v>0</v>
      </c>
      <c r="E43" s="28">
        <v>0</v>
      </c>
      <c r="F43" s="28" t="e">
        <f t="shared" si="3"/>
        <v>#DIV/0!</v>
      </c>
      <c r="G43" s="40">
        <f>SUM(E43-D43)</f>
        <v>0</v>
      </c>
      <c r="H43" s="41"/>
    </row>
    <row r="44" spans="1:8" ht="12.75" customHeight="1" x14ac:dyDescent="0.25">
      <c r="A44" s="106" t="s">
        <v>55</v>
      </c>
      <c r="B44" s="107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 x14ac:dyDescent="0.25">
      <c r="A45" s="106"/>
      <c r="B45" s="107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56" t="s">
        <v>56</v>
      </c>
      <c r="B46" s="42"/>
      <c r="C46" s="34">
        <v>82800</v>
      </c>
      <c r="D46" s="34">
        <f t="shared" si="4"/>
        <v>20700</v>
      </c>
      <c r="E46" s="34">
        <v>10450</v>
      </c>
      <c r="F46" s="28">
        <f>E46/D46*100</f>
        <v>50.483091787439619</v>
      </c>
      <c r="G46" s="40">
        <f t="shared" si="5"/>
        <v>-10250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7500</v>
      </c>
      <c r="E47" s="34">
        <v>9407</v>
      </c>
      <c r="F47" s="28">
        <f>E47/D47*100</f>
        <v>125.42666666666666</v>
      </c>
      <c r="G47" s="40">
        <f t="shared" si="5"/>
        <v>1907</v>
      </c>
      <c r="H47" s="40"/>
    </row>
    <row r="48" spans="1:8" ht="12.75" customHeight="1" x14ac:dyDescent="0.25">
      <c r="A48" s="106" t="s">
        <v>58</v>
      </c>
      <c r="B48" s="107"/>
      <c r="C48" s="34">
        <v>34400</v>
      </c>
      <c r="D48" s="34">
        <f t="shared" si="4"/>
        <v>8600</v>
      </c>
      <c r="E48" s="34">
        <v>888</v>
      </c>
      <c r="F48" s="28">
        <f>E48/D48*100</f>
        <v>10.325581395348838</v>
      </c>
      <c r="G48" s="40">
        <f t="shared" si="5"/>
        <v>-7712</v>
      </c>
      <c r="H48" s="40"/>
    </row>
    <row r="49" spans="1:8" x14ac:dyDescent="0.25">
      <c r="A49" s="106" t="s">
        <v>59</v>
      </c>
      <c r="B49" s="107"/>
      <c r="C49" s="34">
        <v>32600</v>
      </c>
      <c r="D49" s="34">
        <f t="shared" si="4"/>
        <v>8150</v>
      </c>
      <c r="E49" s="34">
        <v>19498</v>
      </c>
      <c r="F49" s="28">
        <f>SUM(E49/D49*100)</f>
        <v>239.23926380368096</v>
      </c>
      <c r="G49" s="40">
        <f t="shared" si="5"/>
        <v>11348</v>
      </c>
      <c r="H49" s="40"/>
    </row>
    <row r="50" spans="1:8" ht="12.75" customHeight="1" x14ac:dyDescent="0.25">
      <c r="A50" s="106" t="s">
        <v>60</v>
      </c>
      <c r="B50" s="107"/>
      <c r="C50" s="34">
        <v>644100</v>
      </c>
      <c r="D50" s="34">
        <f t="shared" si="4"/>
        <v>161025</v>
      </c>
      <c r="E50" s="34">
        <v>13729</v>
      </c>
      <c r="F50" s="28">
        <f>SUM(E50/D50*100)</f>
        <v>8.5260052786834333</v>
      </c>
      <c r="G50" s="40">
        <f t="shared" si="5"/>
        <v>-147296</v>
      </c>
      <c r="H50" s="40"/>
    </row>
    <row r="51" spans="1:8" ht="12.75" customHeight="1" x14ac:dyDescent="0.25">
      <c r="A51" s="106" t="s">
        <v>61</v>
      </c>
      <c r="B51" s="107"/>
      <c r="C51" s="34">
        <v>5300</v>
      </c>
      <c r="D51" s="34">
        <f t="shared" si="4"/>
        <v>1325</v>
      </c>
      <c r="E51" s="34">
        <v>700</v>
      </c>
      <c r="F51" s="28"/>
      <c r="G51" s="40">
        <f t="shared" si="5"/>
        <v>-625</v>
      </c>
      <c r="H51" s="40"/>
    </row>
    <row r="52" spans="1:8" ht="12.75" customHeight="1" x14ac:dyDescent="0.25">
      <c r="A52" s="106" t="s">
        <v>71</v>
      </c>
      <c r="B52" s="107"/>
      <c r="C52" s="34">
        <v>100000</v>
      </c>
      <c r="D52" s="34">
        <f t="shared" si="4"/>
        <v>25000</v>
      </c>
      <c r="E52" s="34">
        <v>0</v>
      </c>
      <c r="F52" s="34">
        <f>SUM(E52/D52*100)</f>
        <v>0</v>
      </c>
      <c r="G52" s="40">
        <f t="shared" si="5"/>
        <v>-25000</v>
      </c>
      <c r="H52" s="40"/>
    </row>
    <row r="53" spans="1:8" x14ac:dyDescent="0.25">
      <c r="A53" s="106" t="s">
        <v>62</v>
      </c>
      <c r="B53" s="107"/>
      <c r="C53" s="34">
        <f>SUM(C46:C52)</f>
        <v>929200</v>
      </c>
      <c r="D53" s="34">
        <f>SUM(D46:D52)</f>
        <v>232300</v>
      </c>
      <c r="E53" s="34">
        <f>SUM(E46:E52)</f>
        <v>54672</v>
      </c>
      <c r="F53" s="44">
        <f>SUM(E53/D53*100)</f>
        <v>23.535083943176925</v>
      </c>
      <c r="G53" s="40">
        <f t="shared" si="5"/>
        <v>-177628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3221600</v>
      </c>
      <c r="D54" s="34">
        <f>SUM(D38+D39+D40+D41+D42+D53+D43+D44+D45)</f>
        <v>805400</v>
      </c>
      <c r="E54" s="34">
        <f>SUM(E38+E39+E40+E41+E42+E53+E43+E44+E45)</f>
        <v>481555</v>
      </c>
      <c r="F54" s="34">
        <f>E54/D54*100</f>
        <v>59.790787186491187</v>
      </c>
      <c r="G54" s="40">
        <f t="shared" si="5"/>
        <v>-323845</v>
      </c>
      <c r="H54" s="40"/>
    </row>
    <row r="56" spans="1:8" ht="12.75" customHeight="1" x14ac:dyDescent="0.25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opLeftCell="A10" workbookViewId="0">
      <selection activeCell="F36" sqref="F36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108" t="s">
        <v>1</v>
      </c>
      <c r="C4" s="108"/>
      <c r="D4" s="108"/>
      <c r="E4" s="108"/>
      <c r="F4" s="108"/>
      <c r="G4" s="108"/>
      <c r="H4" s="108"/>
    </row>
    <row r="5" spans="1:14" x14ac:dyDescent="0.25">
      <c r="B5" s="108" t="s">
        <v>2</v>
      </c>
      <c r="C5" s="108"/>
      <c r="D5" s="108"/>
      <c r="E5" s="108"/>
      <c r="F5" s="108"/>
    </row>
    <row r="6" spans="1:14" x14ac:dyDescent="0.25">
      <c r="C6" s="109" t="s">
        <v>76</v>
      </c>
      <c r="D6" s="109"/>
      <c r="E6" s="109"/>
      <c r="F6" s="109"/>
    </row>
    <row r="7" spans="1:14" x14ac:dyDescent="0.25">
      <c r="A7" s="2"/>
      <c r="B7" s="2"/>
    </row>
    <row r="8" spans="1:14" ht="45.75" customHeight="1" x14ac:dyDescent="0.25">
      <c r="A8" s="110" t="s">
        <v>3</v>
      </c>
      <c r="B8" s="111"/>
      <c r="C8" s="58" t="s">
        <v>4</v>
      </c>
      <c r="D8" s="4" t="s">
        <v>69</v>
      </c>
      <c r="E8" s="4" t="s">
        <v>77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SUM(D9/12*4)</f>
        <v>361800</v>
      </c>
      <c r="F9" s="9">
        <v>372936</v>
      </c>
      <c r="G9" s="10">
        <f>F9/E9*100</f>
        <v>103.07794361525704</v>
      </c>
      <c r="H9" s="11">
        <f t="shared" ref="H9:H35" si="0">E9-F9</f>
        <v>-11136</v>
      </c>
    </row>
    <row r="10" spans="1:14" x14ac:dyDescent="0.25">
      <c r="A10" s="61" t="s">
        <v>8</v>
      </c>
      <c r="B10" s="62"/>
      <c r="C10" s="8">
        <v>213</v>
      </c>
      <c r="D10" s="9">
        <v>327300</v>
      </c>
      <c r="E10" s="9">
        <f t="shared" ref="E10:E35" si="1">SUM(D10/12*4)</f>
        <v>109100</v>
      </c>
      <c r="F10" s="9">
        <v>112627</v>
      </c>
      <c r="G10" s="10">
        <f>F10/E10*100</f>
        <v>103.23281393217232</v>
      </c>
      <c r="H10" s="11">
        <f t="shared" si="0"/>
        <v>-3527</v>
      </c>
    </row>
    <row r="11" spans="1:14" x14ac:dyDescent="0.25">
      <c r="A11" s="61" t="s">
        <v>9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13600</v>
      </c>
      <c r="F12" s="17">
        <v>10526</v>
      </c>
      <c r="G12" s="10">
        <f>F12/E12*100</f>
        <v>77.397058823529406</v>
      </c>
      <c r="H12" s="11">
        <f t="shared" si="0"/>
        <v>3074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>
        <v>0</v>
      </c>
      <c r="G14" s="20"/>
      <c r="H14" s="11">
        <f>E14-F14</f>
        <v>700</v>
      </c>
    </row>
    <row r="15" spans="1:14" x14ac:dyDescent="0.25">
      <c r="A15" s="61" t="s">
        <v>15</v>
      </c>
      <c r="B15" s="62"/>
      <c r="C15" s="19" t="s">
        <v>16</v>
      </c>
      <c r="D15" s="9">
        <v>53300</v>
      </c>
      <c r="E15" s="9">
        <f t="shared" si="1"/>
        <v>17766.666666666668</v>
      </c>
      <c r="F15" s="9">
        <v>28900</v>
      </c>
      <c r="G15" s="10">
        <f t="shared" ref="G15:G20" si="2">F15/E15*100</f>
        <v>162.66416510318948</v>
      </c>
      <c r="H15" s="11">
        <f t="shared" si="0"/>
        <v>-11133.333333333332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23333.333333333332</v>
      </c>
      <c r="F16" s="9">
        <v>32192</v>
      </c>
      <c r="G16" s="10">
        <f t="shared" si="2"/>
        <v>137.96571428571428</v>
      </c>
      <c r="H16" s="11">
        <f>E16-F16</f>
        <v>-8858.6666666666679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333.33333333333331</v>
      </c>
      <c r="F17" s="9">
        <v>196</v>
      </c>
      <c r="G17" s="10">
        <f t="shared" si="2"/>
        <v>58.800000000000011</v>
      </c>
      <c r="H17" s="11">
        <f>E17-F17</f>
        <v>137.33333333333331</v>
      </c>
    </row>
    <row r="18" spans="1:8" x14ac:dyDescent="0.25">
      <c r="A18" s="21" t="s">
        <v>19</v>
      </c>
      <c r="B18" s="22"/>
      <c r="C18" s="23">
        <v>225</v>
      </c>
      <c r="D18" s="24">
        <v>29000</v>
      </c>
      <c r="E18" s="9">
        <f t="shared" si="1"/>
        <v>9666.6666666666661</v>
      </c>
      <c r="F18" s="24">
        <v>9930</v>
      </c>
      <c r="G18" s="10">
        <f t="shared" si="2"/>
        <v>102.72413793103451</v>
      </c>
      <c r="H18" s="11">
        <f>E18-F18</f>
        <v>-263.33333333333394</v>
      </c>
    </row>
    <row r="19" spans="1:8" x14ac:dyDescent="0.25">
      <c r="A19" s="21" t="s">
        <v>20</v>
      </c>
      <c r="B19" s="22"/>
      <c r="C19" s="23">
        <v>226</v>
      </c>
      <c r="D19" s="24">
        <v>6700</v>
      </c>
      <c r="E19" s="9">
        <f t="shared" si="1"/>
        <v>2233.3333333333335</v>
      </c>
      <c r="F19" s="24">
        <v>0</v>
      </c>
      <c r="G19" s="10">
        <f t="shared" si="2"/>
        <v>0</v>
      </c>
      <c r="H19" s="11">
        <f t="shared" si="0"/>
        <v>2233.3333333333335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1666.6666666666667</v>
      </c>
      <c r="F20" s="9"/>
      <c r="G20" s="10">
        <f t="shared" si="2"/>
        <v>0</v>
      </c>
      <c r="H20" s="11">
        <f>E20-F20</f>
        <v>1666.6666666666667</v>
      </c>
    </row>
    <row r="21" spans="1:8" x14ac:dyDescent="0.25">
      <c r="A21" s="61" t="s">
        <v>22</v>
      </c>
      <c r="B21" s="62"/>
      <c r="C21" s="25">
        <v>312</v>
      </c>
      <c r="D21" s="9">
        <v>3000</v>
      </c>
      <c r="E21" s="9">
        <f t="shared" si="1"/>
        <v>1000</v>
      </c>
      <c r="F21" s="9"/>
      <c r="G21" s="10"/>
      <c r="H21" s="11">
        <f t="shared" si="0"/>
        <v>1000</v>
      </c>
    </row>
    <row r="22" spans="1:8" ht="12" customHeight="1" x14ac:dyDescent="0.25">
      <c r="A22" s="112" t="s">
        <v>23</v>
      </c>
      <c r="B22" s="113"/>
      <c r="C22" s="25" t="s">
        <v>24</v>
      </c>
      <c r="D22" s="26">
        <v>92100</v>
      </c>
      <c r="E22" s="9">
        <f t="shared" si="1"/>
        <v>30700</v>
      </c>
      <c r="F22" s="26">
        <v>36619</v>
      </c>
      <c r="G22" s="10">
        <f>SUM(F22/E22*100)</f>
        <v>119.2801302931596</v>
      </c>
      <c r="H22" s="11">
        <f t="shared" si="0"/>
        <v>-5919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12333.333333333334</v>
      </c>
      <c r="F23" s="26">
        <v>13627</v>
      </c>
      <c r="G23" s="10">
        <f>F23/E23*100</f>
        <v>110.48918918918918</v>
      </c>
      <c r="H23" s="11">
        <f t="shared" si="0"/>
        <v>-1293.6666666666661</v>
      </c>
    </row>
    <row r="24" spans="1:8" ht="12" customHeight="1" x14ac:dyDescent="0.25">
      <c r="A24" s="112" t="s">
        <v>26</v>
      </c>
      <c r="B24" s="113"/>
      <c r="C24" s="25">
        <v>291</v>
      </c>
      <c r="D24" s="26">
        <v>26000</v>
      </c>
      <c r="E24" s="9">
        <f t="shared" si="1"/>
        <v>8666.6666666666661</v>
      </c>
      <c r="F24" s="26">
        <v>18125</v>
      </c>
      <c r="G24" s="10">
        <f>SUM(F24/E24*100)</f>
        <v>209.13461538461542</v>
      </c>
      <c r="H24" s="11">
        <f>E24-F24</f>
        <v>-9458.3333333333339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1333.3333333333333</v>
      </c>
      <c r="F25" s="28"/>
      <c r="G25" s="10"/>
      <c r="H25" s="11">
        <f>E25-F25</f>
        <v>1333.3333333333333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30700</v>
      </c>
      <c r="F26" s="28">
        <v>26253</v>
      </c>
      <c r="G26" s="10">
        <f>F26/E26*100</f>
        <v>85.514657980456022</v>
      </c>
      <c r="H26" s="11">
        <f t="shared" si="0"/>
        <v>4447</v>
      </c>
    </row>
    <row r="27" spans="1:8" x14ac:dyDescent="0.25">
      <c r="A27" s="114" t="s">
        <v>31</v>
      </c>
      <c r="B27" s="115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5">
      <c r="A28" s="61" t="s">
        <v>33</v>
      </c>
      <c r="B28" s="62"/>
      <c r="C28" s="29" t="s">
        <v>34</v>
      </c>
      <c r="D28" s="9">
        <v>7000</v>
      </c>
      <c r="E28" s="9">
        <f t="shared" si="1"/>
        <v>2333.3333333333335</v>
      </c>
      <c r="F28" s="9"/>
      <c r="G28" s="10">
        <f>SUM(F28/E28*100)</f>
        <v>0</v>
      </c>
      <c r="H28" s="11">
        <f>E28-F28</f>
        <v>2333.3333333333335</v>
      </c>
    </row>
    <row r="29" spans="1:8" x14ac:dyDescent="0.25">
      <c r="A29" s="61" t="s">
        <v>35</v>
      </c>
      <c r="B29" s="62"/>
      <c r="C29" s="29" t="s">
        <v>36</v>
      </c>
      <c r="D29" s="9">
        <v>489000</v>
      </c>
      <c r="E29" s="9">
        <f t="shared" si="1"/>
        <v>163000</v>
      </c>
      <c r="F29" s="9">
        <v>252398</v>
      </c>
      <c r="G29" s="10">
        <f>SUM(F29/E29*100)</f>
        <v>154.84539877300614</v>
      </c>
      <c r="H29" s="11">
        <f>E29-F29</f>
        <v>-89398</v>
      </c>
    </row>
    <row r="30" spans="1:8" x14ac:dyDescent="0.25">
      <c r="A30" s="61" t="s">
        <v>33</v>
      </c>
      <c r="B30" s="62"/>
      <c r="C30" s="29" t="s">
        <v>37</v>
      </c>
      <c r="D30" s="9">
        <v>28800</v>
      </c>
      <c r="E30" s="9">
        <f t="shared" si="1"/>
        <v>9600</v>
      </c>
      <c r="F30" s="9"/>
      <c r="G30" s="10"/>
      <c r="H30" s="11">
        <f>E30-F30</f>
        <v>9600</v>
      </c>
    </row>
    <row r="31" spans="1:8" x14ac:dyDescent="0.25">
      <c r="A31" s="61" t="s">
        <v>38</v>
      </c>
      <c r="B31" s="62"/>
      <c r="C31" s="29" t="s">
        <v>39</v>
      </c>
      <c r="D31" s="9">
        <v>1564200</v>
      </c>
      <c r="E31" s="9">
        <f t="shared" si="1"/>
        <v>521400</v>
      </c>
      <c r="F31" s="9">
        <v>113547</v>
      </c>
      <c r="G31" s="10">
        <f>SUM(F31/E31*100)</f>
        <v>21.777330264672038</v>
      </c>
      <c r="H31" s="11">
        <f t="shared" si="0"/>
        <v>407853</v>
      </c>
    </row>
    <row r="32" spans="1:8" x14ac:dyDescent="0.25">
      <c r="A32" s="61" t="s">
        <v>40</v>
      </c>
      <c r="B32" s="62"/>
      <c r="C32" s="29" t="s">
        <v>41</v>
      </c>
      <c r="D32" s="9">
        <v>212000</v>
      </c>
      <c r="E32" s="9">
        <f t="shared" si="1"/>
        <v>70666.666666666672</v>
      </c>
      <c r="F32" s="9"/>
      <c r="G32" s="10">
        <f>SUM(F32/E32*100)</f>
        <v>0</v>
      </c>
      <c r="H32" s="11">
        <f>E32-F32</f>
        <v>70666.666666666672</v>
      </c>
    </row>
    <row r="33" spans="1:8" ht="12.75" customHeight="1" x14ac:dyDescent="0.25">
      <c r="A33" s="59" t="s">
        <v>42</v>
      </c>
      <c r="B33" s="60"/>
      <c r="C33" s="23"/>
      <c r="D33" s="28">
        <f>SUM(D9:D32)</f>
        <v>4175800</v>
      </c>
      <c r="E33" s="9">
        <f t="shared" si="1"/>
        <v>1391933.3333333333</v>
      </c>
      <c r="F33" s="28">
        <f>SUM(F9:F32)</f>
        <v>1027876</v>
      </c>
      <c r="G33" s="10">
        <f>F33/E33*100</f>
        <v>73.845203314334981</v>
      </c>
      <c r="H33" s="11">
        <f t="shared" si="0"/>
        <v>364057.33333333326</v>
      </c>
    </row>
    <row r="34" spans="1:8" x14ac:dyDescent="0.25">
      <c r="A34" s="56" t="s">
        <v>43</v>
      </c>
      <c r="B34" s="57"/>
      <c r="C34" s="8"/>
      <c r="D34" s="34">
        <v>782600</v>
      </c>
      <c r="E34" s="9">
        <f t="shared" si="1"/>
        <v>260866.66666666666</v>
      </c>
      <c r="F34" s="34">
        <v>270902</v>
      </c>
      <c r="G34" s="10">
        <f>F34/E34*100</f>
        <v>103.84692052133913</v>
      </c>
      <c r="H34" s="11">
        <f t="shared" si="0"/>
        <v>-10035.333333333343</v>
      </c>
    </row>
    <row r="35" spans="1:8" x14ac:dyDescent="0.25">
      <c r="A35" s="106" t="s">
        <v>44</v>
      </c>
      <c r="B35" s="107"/>
      <c r="C35" s="35"/>
      <c r="D35" s="36">
        <v>996100</v>
      </c>
      <c r="E35" s="9">
        <f t="shared" si="1"/>
        <v>332033.33333333331</v>
      </c>
      <c r="F35" s="36">
        <v>364776</v>
      </c>
      <c r="G35" s="10">
        <f>F35/E35*100</f>
        <v>109.86125890974803</v>
      </c>
      <c r="H35" s="37">
        <f t="shared" si="0"/>
        <v>-32742.666666666686</v>
      </c>
    </row>
    <row r="37" spans="1:8" ht="27" customHeight="1" x14ac:dyDescent="0.25">
      <c r="A37" s="110" t="s">
        <v>45</v>
      </c>
      <c r="B37" s="111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SUM(C38/12*4)</f>
        <v>353766.66666666669</v>
      </c>
      <c r="E38" s="28">
        <v>353767</v>
      </c>
      <c r="F38" s="28">
        <f t="shared" ref="F38:F42" si="3">SUM(E38/D38*100)</f>
        <v>100.00009422406481</v>
      </c>
      <c r="G38" s="40">
        <f>E38-D38</f>
        <v>0.33333333331393078</v>
      </c>
      <c r="H38" s="41"/>
    </row>
    <row r="39" spans="1:8" ht="12.75" customHeight="1" x14ac:dyDescent="0.25">
      <c r="A39" s="106" t="s">
        <v>78</v>
      </c>
      <c r="B39" s="107"/>
      <c r="C39" s="28">
        <v>780470</v>
      </c>
      <c r="D39" s="34">
        <f t="shared" ref="D39:D52" si="4">SUM(C39/12*4)</f>
        <v>260156.66666666666</v>
      </c>
      <c r="E39" s="28">
        <v>0</v>
      </c>
      <c r="F39" s="28"/>
      <c r="G39" s="40">
        <f>SUM(E39-D39)</f>
        <v>-260156.66666666666</v>
      </c>
      <c r="H39" s="41"/>
    </row>
    <row r="40" spans="1:8" ht="12.75" customHeight="1" x14ac:dyDescent="0.25">
      <c r="A40" s="106" t="s">
        <v>51</v>
      </c>
      <c r="B40" s="107"/>
      <c r="C40" s="28">
        <v>92100</v>
      </c>
      <c r="D40" s="34">
        <f t="shared" si="4"/>
        <v>30700</v>
      </c>
      <c r="E40" s="28">
        <v>46050</v>
      </c>
      <c r="F40" s="28">
        <f t="shared" si="3"/>
        <v>150</v>
      </c>
      <c r="G40" s="40">
        <f t="shared" ref="G40:G54" si="5">SUM(E40-D40)</f>
        <v>15350</v>
      </c>
      <c r="H40" s="41"/>
    </row>
    <row r="41" spans="1:8" ht="12.75" customHeight="1" x14ac:dyDescent="0.25">
      <c r="A41" s="106" t="s">
        <v>52</v>
      </c>
      <c r="B41" s="107"/>
      <c r="C41" s="28">
        <v>489000</v>
      </c>
      <c r="D41" s="34">
        <f t="shared" si="4"/>
        <v>163000</v>
      </c>
      <c r="E41" s="28">
        <v>327018</v>
      </c>
      <c r="F41" s="28">
        <f t="shared" si="3"/>
        <v>200.62453987730061</v>
      </c>
      <c r="G41" s="40">
        <f>SUM(E41-D41)</f>
        <v>164018</v>
      </c>
      <c r="H41" s="41"/>
    </row>
    <row r="42" spans="1:8" ht="12.75" customHeight="1" x14ac:dyDescent="0.25">
      <c r="A42" s="106" t="s">
        <v>53</v>
      </c>
      <c r="B42" s="107"/>
      <c r="C42" s="28">
        <v>700000</v>
      </c>
      <c r="D42" s="34">
        <f t="shared" si="4"/>
        <v>233333.33333333334</v>
      </c>
      <c r="E42" s="28">
        <v>350000</v>
      </c>
      <c r="F42" s="28">
        <f t="shared" si="3"/>
        <v>150</v>
      </c>
      <c r="G42" s="40">
        <f t="shared" si="5"/>
        <v>116666.66666666666</v>
      </c>
      <c r="H42" s="41"/>
    </row>
    <row r="43" spans="1:8" ht="12.75" customHeight="1" x14ac:dyDescent="0.25">
      <c r="A43" s="106" t="s">
        <v>54</v>
      </c>
      <c r="B43" s="107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5">
      <c r="A44" s="106" t="s">
        <v>79</v>
      </c>
      <c r="B44" s="107"/>
      <c r="C44" s="28">
        <v>19387</v>
      </c>
      <c r="D44" s="34">
        <f t="shared" si="4"/>
        <v>6462.333333333333</v>
      </c>
      <c r="E44" s="28">
        <v>0</v>
      </c>
      <c r="F44" s="28"/>
      <c r="G44" s="40">
        <f>SUM(E44-D44)</f>
        <v>-6462.333333333333</v>
      </c>
      <c r="H44" s="41"/>
    </row>
    <row r="45" spans="1:8" ht="12.75" customHeight="1" x14ac:dyDescent="0.25">
      <c r="A45" s="106"/>
      <c r="B45" s="107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56" t="s">
        <v>56</v>
      </c>
      <c r="B46" s="42"/>
      <c r="C46" s="34">
        <v>82800</v>
      </c>
      <c r="D46" s="34">
        <f t="shared" si="4"/>
        <v>27600</v>
      </c>
      <c r="E46" s="34">
        <v>25430</v>
      </c>
      <c r="F46" s="28">
        <f>E46/D46*100</f>
        <v>92.137681159420296</v>
      </c>
      <c r="G46" s="40">
        <f t="shared" si="5"/>
        <v>-2170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10000</v>
      </c>
      <c r="E47" s="34">
        <v>53647</v>
      </c>
      <c r="F47" s="28">
        <f>E47/D47*100</f>
        <v>536.47</v>
      </c>
      <c r="G47" s="40">
        <f t="shared" si="5"/>
        <v>43647</v>
      </c>
      <c r="H47" s="40"/>
    </row>
    <row r="48" spans="1:8" ht="12.75" customHeight="1" x14ac:dyDescent="0.25">
      <c r="A48" s="106" t="s">
        <v>58</v>
      </c>
      <c r="B48" s="107"/>
      <c r="C48" s="34">
        <v>34400</v>
      </c>
      <c r="D48" s="34">
        <f t="shared" si="4"/>
        <v>11466.666666666666</v>
      </c>
      <c r="E48" s="34">
        <v>1475</v>
      </c>
      <c r="F48" s="28">
        <f>E48/D48*100</f>
        <v>12.863372093023257</v>
      </c>
      <c r="G48" s="40">
        <f t="shared" si="5"/>
        <v>-9991.6666666666661</v>
      </c>
      <c r="H48" s="40"/>
    </row>
    <row r="49" spans="1:8" x14ac:dyDescent="0.25">
      <c r="A49" s="106" t="s">
        <v>59</v>
      </c>
      <c r="B49" s="107"/>
      <c r="C49" s="34">
        <v>32600</v>
      </c>
      <c r="D49" s="34">
        <f t="shared" si="4"/>
        <v>10866.666666666666</v>
      </c>
      <c r="E49" s="34">
        <v>27449</v>
      </c>
      <c r="F49" s="28">
        <f>SUM(E49/D49*100)</f>
        <v>252.59815950920247</v>
      </c>
      <c r="G49" s="40">
        <f t="shared" si="5"/>
        <v>16582.333333333336</v>
      </c>
      <c r="H49" s="40"/>
    </row>
    <row r="50" spans="1:8" ht="12.75" customHeight="1" x14ac:dyDescent="0.25">
      <c r="A50" s="106" t="s">
        <v>60</v>
      </c>
      <c r="B50" s="107"/>
      <c r="C50" s="34">
        <v>644100</v>
      </c>
      <c r="D50" s="34">
        <f t="shared" si="4"/>
        <v>214700</v>
      </c>
      <c r="E50" s="34">
        <v>25586</v>
      </c>
      <c r="F50" s="28">
        <f>SUM(E50/D50*100)</f>
        <v>11.917093619003261</v>
      </c>
      <c r="G50" s="40">
        <f t="shared" si="5"/>
        <v>-189114</v>
      </c>
      <c r="H50" s="40"/>
    </row>
    <row r="51" spans="1:8" ht="12.75" customHeight="1" x14ac:dyDescent="0.25">
      <c r="A51" s="106" t="s">
        <v>61</v>
      </c>
      <c r="B51" s="107"/>
      <c r="C51" s="34">
        <v>5300</v>
      </c>
      <c r="D51" s="34">
        <f t="shared" si="4"/>
        <v>1766.6666666666667</v>
      </c>
      <c r="E51" s="34">
        <v>1100</v>
      </c>
      <c r="F51" s="28"/>
      <c r="G51" s="40">
        <f t="shared" si="5"/>
        <v>-666.66666666666674</v>
      </c>
      <c r="H51" s="40"/>
    </row>
    <row r="52" spans="1:8" ht="12.75" customHeight="1" x14ac:dyDescent="0.25">
      <c r="A52" s="106" t="s">
        <v>71</v>
      </c>
      <c r="B52" s="107"/>
      <c r="C52" s="34">
        <v>100000</v>
      </c>
      <c r="D52" s="34">
        <f t="shared" si="4"/>
        <v>33333.333333333336</v>
      </c>
      <c r="E52" s="34">
        <v>0</v>
      </c>
      <c r="F52" s="34">
        <f>SUM(E52/D52*100)</f>
        <v>0</v>
      </c>
      <c r="G52" s="40">
        <f t="shared" si="5"/>
        <v>-33333.333333333336</v>
      </c>
      <c r="H52" s="40"/>
    </row>
    <row r="53" spans="1:8" x14ac:dyDescent="0.25">
      <c r="A53" s="106" t="s">
        <v>62</v>
      </c>
      <c r="B53" s="107"/>
      <c r="C53" s="34">
        <f>SUM(C46:C52)</f>
        <v>929200</v>
      </c>
      <c r="D53" s="34">
        <f>SUM(D46:D52)</f>
        <v>309733.33333333331</v>
      </c>
      <c r="E53" s="34">
        <f>SUM(E46:E52)</f>
        <v>134687</v>
      </c>
      <c r="F53" s="44">
        <f>SUM(E53/D53*100)</f>
        <v>43.484825656478691</v>
      </c>
      <c r="G53" s="40">
        <f t="shared" si="5"/>
        <v>-175046.33333333331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4071457</v>
      </c>
      <c r="D54" s="34">
        <f>SUM(D38+D39+D40+D41+D42+D53+D43+D44+D45)</f>
        <v>1357152.3333333333</v>
      </c>
      <c r="E54" s="34">
        <f>SUM(E38+E39+E40+E41+E42+E53+E43+E44+E45)</f>
        <v>1211522</v>
      </c>
      <c r="F54" s="34">
        <f>E54/D54*100</f>
        <v>89.269418785461824</v>
      </c>
      <c r="G54" s="40">
        <f t="shared" si="5"/>
        <v>-145630.33333333326</v>
      </c>
      <c r="H54" s="40"/>
    </row>
    <row r="56" spans="1:8" ht="12.75" customHeight="1" x14ac:dyDescent="0.25"/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F36" sqref="F36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108" t="s">
        <v>1</v>
      </c>
      <c r="C4" s="108"/>
      <c r="D4" s="108"/>
      <c r="E4" s="108"/>
      <c r="F4" s="108"/>
      <c r="G4" s="108"/>
      <c r="H4" s="108"/>
    </row>
    <row r="5" spans="1:14" x14ac:dyDescent="0.25">
      <c r="B5" s="108" t="s">
        <v>2</v>
      </c>
      <c r="C5" s="108"/>
      <c r="D5" s="108"/>
      <c r="E5" s="108"/>
      <c r="F5" s="108"/>
    </row>
    <row r="6" spans="1:14" x14ac:dyDescent="0.25">
      <c r="C6" s="109" t="s">
        <v>80</v>
      </c>
      <c r="D6" s="109"/>
      <c r="E6" s="109"/>
      <c r="F6" s="109"/>
    </row>
    <row r="7" spans="1:14" x14ac:dyDescent="0.25">
      <c r="A7" s="2"/>
      <c r="B7" s="2"/>
    </row>
    <row r="8" spans="1:14" ht="45.75" customHeight="1" x14ac:dyDescent="0.25">
      <c r="A8" s="110" t="s">
        <v>3</v>
      </c>
      <c r="B8" s="111"/>
      <c r="C8" s="65" t="s">
        <v>4</v>
      </c>
      <c r="D8" s="4" t="s">
        <v>69</v>
      </c>
      <c r="E8" s="4" t="s">
        <v>81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SUM(D9/12*5)</f>
        <v>452250</v>
      </c>
      <c r="F9" s="9">
        <v>495601</v>
      </c>
      <c r="G9" s="10">
        <f>F9/E9*100</f>
        <v>109.58562741846325</v>
      </c>
      <c r="H9" s="11">
        <f t="shared" ref="H9:H35" si="0">E9-F9</f>
        <v>-43351</v>
      </c>
    </row>
    <row r="10" spans="1:14" x14ac:dyDescent="0.25">
      <c r="A10" s="68" t="s">
        <v>8</v>
      </c>
      <c r="B10" s="69"/>
      <c r="C10" s="8">
        <v>213</v>
      </c>
      <c r="D10" s="9">
        <v>327300</v>
      </c>
      <c r="E10" s="9">
        <f t="shared" ref="E10:E35" si="1">SUM(D10/12*5)</f>
        <v>136375</v>
      </c>
      <c r="F10" s="9">
        <v>149671</v>
      </c>
      <c r="G10" s="10">
        <f>F10/E10*100</f>
        <v>109.74958753437214</v>
      </c>
      <c r="H10" s="11">
        <f t="shared" si="0"/>
        <v>-13296</v>
      </c>
    </row>
    <row r="11" spans="1:14" x14ac:dyDescent="0.25">
      <c r="A11" s="68" t="s">
        <v>9</v>
      </c>
      <c r="B11" s="69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17000</v>
      </c>
      <c r="F12" s="17">
        <v>14231</v>
      </c>
      <c r="G12" s="10">
        <f>F12/E12*100</f>
        <v>83.711764705882359</v>
      </c>
      <c r="H12" s="11">
        <f t="shared" si="0"/>
        <v>2769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>
        <v>0</v>
      </c>
      <c r="G14" s="20"/>
      <c r="H14" s="11">
        <f>E14-F14</f>
        <v>875</v>
      </c>
    </row>
    <row r="15" spans="1:14" x14ac:dyDescent="0.25">
      <c r="A15" s="68" t="s">
        <v>15</v>
      </c>
      <c r="B15" s="69"/>
      <c r="C15" s="19" t="s">
        <v>16</v>
      </c>
      <c r="D15" s="9">
        <v>53300</v>
      </c>
      <c r="E15" s="9">
        <f t="shared" si="1"/>
        <v>22208.333333333336</v>
      </c>
      <c r="F15" s="9">
        <v>28900</v>
      </c>
      <c r="G15" s="10">
        <f t="shared" ref="G15:G20" si="2">F15/E15*100</f>
        <v>130.13133208255158</v>
      </c>
      <c r="H15" s="11">
        <f t="shared" si="0"/>
        <v>-6691.6666666666642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29166.666666666664</v>
      </c>
      <c r="F16" s="9">
        <v>32192</v>
      </c>
      <c r="G16" s="10">
        <f t="shared" si="2"/>
        <v>110.37257142857145</v>
      </c>
      <c r="H16" s="11">
        <f>E16-F16</f>
        <v>-3025.3333333333358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416.66666666666663</v>
      </c>
      <c r="F17" s="9">
        <v>261</v>
      </c>
      <c r="G17" s="10">
        <f t="shared" si="2"/>
        <v>62.640000000000008</v>
      </c>
      <c r="H17" s="11">
        <f>E17-F17</f>
        <v>155.66666666666663</v>
      </c>
    </row>
    <row r="18" spans="1:8" x14ac:dyDescent="0.25">
      <c r="A18" s="21" t="s">
        <v>19</v>
      </c>
      <c r="B18" s="22"/>
      <c r="C18" s="23">
        <v>225</v>
      </c>
      <c r="D18" s="24">
        <v>29000</v>
      </c>
      <c r="E18" s="9">
        <f t="shared" si="1"/>
        <v>12083.333333333332</v>
      </c>
      <c r="F18" s="24">
        <v>9930</v>
      </c>
      <c r="G18" s="10">
        <f t="shared" si="2"/>
        <v>82.179310344827599</v>
      </c>
      <c r="H18" s="11">
        <f>E18-F18</f>
        <v>2153.3333333333321</v>
      </c>
    </row>
    <row r="19" spans="1:8" x14ac:dyDescent="0.25">
      <c r="A19" s="21" t="s">
        <v>20</v>
      </c>
      <c r="B19" s="22"/>
      <c r="C19" s="23">
        <v>226</v>
      </c>
      <c r="D19" s="24">
        <v>6700</v>
      </c>
      <c r="E19" s="9">
        <f t="shared" si="1"/>
        <v>2791.666666666667</v>
      </c>
      <c r="F19" s="24">
        <v>3324</v>
      </c>
      <c r="G19" s="10">
        <f t="shared" si="2"/>
        <v>119.06865671641789</v>
      </c>
      <c r="H19" s="11">
        <f t="shared" si="0"/>
        <v>-532.33333333333303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2083.3333333333335</v>
      </c>
      <c r="F20" s="9">
        <v>2852</v>
      </c>
      <c r="G20" s="10">
        <f t="shared" si="2"/>
        <v>136.89599999999999</v>
      </c>
      <c r="H20" s="11">
        <f>E20-F20</f>
        <v>-768.66666666666652</v>
      </c>
    </row>
    <row r="21" spans="1:8" x14ac:dyDescent="0.25">
      <c r="A21" s="68" t="s">
        <v>22</v>
      </c>
      <c r="B21" s="69"/>
      <c r="C21" s="25">
        <v>312</v>
      </c>
      <c r="D21" s="9">
        <v>3000</v>
      </c>
      <c r="E21" s="9">
        <f t="shared" si="1"/>
        <v>1250</v>
      </c>
      <c r="F21" s="9"/>
      <c r="G21" s="10"/>
      <c r="H21" s="11">
        <f t="shared" si="0"/>
        <v>1250</v>
      </c>
    </row>
    <row r="22" spans="1:8" ht="12" customHeight="1" x14ac:dyDescent="0.25">
      <c r="A22" s="112" t="s">
        <v>23</v>
      </c>
      <c r="B22" s="113"/>
      <c r="C22" s="25" t="s">
        <v>24</v>
      </c>
      <c r="D22" s="26">
        <v>92100</v>
      </c>
      <c r="E22" s="9">
        <f t="shared" si="1"/>
        <v>38375</v>
      </c>
      <c r="F22" s="26">
        <v>42680</v>
      </c>
      <c r="G22" s="10">
        <f>SUM(F22/E22*100)</f>
        <v>111.21824104234528</v>
      </c>
      <c r="H22" s="11">
        <f t="shared" si="0"/>
        <v>-4305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15416.666666666668</v>
      </c>
      <c r="F23" s="26">
        <v>13627</v>
      </c>
      <c r="G23" s="10">
        <f>F23/E23*100</f>
        <v>88.391351351351346</v>
      </c>
      <c r="H23" s="11">
        <f t="shared" si="0"/>
        <v>1789.6666666666679</v>
      </c>
    </row>
    <row r="24" spans="1:8" ht="12" customHeight="1" x14ac:dyDescent="0.25">
      <c r="A24" s="112" t="s">
        <v>26</v>
      </c>
      <c r="B24" s="113"/>
      <c r="C24" s="25">
        <v>291</v>
      </c>
      <c r="D24" s="26">
        <v>26000</v>
      </c>
      <c r="E24" s="9">
        <f t="shared" si="1"/>
        <v>10833.333333333332</v>
      </c>
      <c r="F24" s="26">
        <v>18125</v>
      </c>
      <c r="G24" s="10">
        <f>SUM(F24/E24*100)</f>
        <v>167.30769230769232</v>
      </c>
      <c r="H24" s="11">
        <f>E24-F24</f>
        <v>-7291.6666666666679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1666.6666666666665</v>
      </c>
      <c r="F25" s="28"/>
      <c r="G25" s="10"/>
      <c r="H25" s="11">
        <f>E25-F25</f>
        <v>1666.6666666666665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38375</v>
      </c>
      <c r="F26" s="28">
        <v>32817</v>
      </c>
      <c r="G26" s="10">
        <f>F26/E26*100</f>
        <v>85.516612377850166</v>
      </c>
      <c r="H26" s="11">
        <f t="shared" si="0"/>
        <v>5558</v>
      </c>
    </row>
    <row r="27" spans="1:8" x14ac:dyDescent="0.25">
      <c r="A27" s="114" t="s">
        <v>31</v>
      </c>
      <c r="B27" s="115"/>
      <c r="C27" s="27" t="s">
        <v>32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 x14ac:dyDescent="0.25">
      <c r="A28" s="68" t="s">
        <v>33</v>
      </c>
      <c r="B28" s="69"/>
      <c r="C28" s="29" t="s">
        <v>34</v>
      </c>
      <c r="D28" s="9">
        <v>7000</v>
      </c>
      <c r="E28" s="9">
        <f t="shared" si="1"/>
        <v>2916.666666666667</v>
      </c>
      <c r="F28" s="9"/>
      <c r="G28" s="10">
        <f>SUM(F28/E28*100)</f>
        <v>0</v>
      </c>
      <c r="H28" s="11">
        <f>E28-F28</f>
        <v>2916.666666666667</v>
      </c>
    </row>
    <row r="29" spans="1:8" x14ac:dyDescent="0.25">
      <c r="A29" s="68" t="s">
        <v>35</v>
      </c>
      <c r="B29" s="69"/>
      <c r="C29" s="29" t="s">
        <v>36</v>
      </c>
      <c r="D29" s="9">
        <v>489000</v>
      </c>
      <c r="E29" s="9">
        <f t="shared" si="1"/>
        <v>203750</v>
      </c>
      <c r="F29" s="9">
        <v>252398</v>
      </c>
      <c r="G29" s="10">
        <f>SUM(F29/E29*100)</f>
        <v>123.8763190184049</v>
      </c>
      <c r="H29" s="11">
        <f>E29-F29</f>
        <v>-48648</v>
      </c>
    </row>
    <row r="30" spans="1:8" x14ac:dyDescent="0.25">
      <c r="A30" s="68" t="s">
        <v>33</v>
      </c>
      <c r="B30" s="69"/>
      <c r="C30" s="29" t="s">
        <v>37</v>
      </c>
      <c r="D30" s="9">
        <v>28800</v>
      </c>
      <c r="E30" s="9">
        <f t="shared" si="1"/>
        <v>12000</v>
      </c>
      <c r="F30" s="9"/>
      <c r="G30" s="10"/>
      <c r="H30" s="11">
        <f>E30-F30</f>
        <v>12000</v>
      </c>
    </row>
    <row r="31" spans="1:8" x14ac:dyDescent="0.25">
      <c r="A31" s="68" t="s">
        <v>38</v>
      </c>
      <c r="B31" s="69"/>
      <c r="C31" s="29" t="s">
        <v>39</v>
      </c>
      <c r="D31" s="9">
        <v>1564200</v>
      </c>
      <c r="E31" s="9">
        <f t="shared" si="1"/>
        <v>651750</v>
      </c>
      <c r="F31" s="9">
        <v>235087</v>
      </c>
      <c r="G31" s="10">
        <f>SUM(F31/E31*100)</f>
        <v>36.07011891062524</v>
      </c>
      <c r="H31" s="11">
        <f t="shared" si="0"/>
        <v>416663</v>
      </c>
    </row>
    <row r="32" spans="1:8" x14ac:dyDescent="0.25">
      <c r="A32" s="68" t="s">
        <v>40</v>
      </c>
      <c r="B32" s="69"/>
      <c r="C32" s="29" t="s">
        <v>41</v>
      </c>
      <c r="D32" s="9">
        <v>212000</v>
      </c>
      <c r="E32" s="9">
        <f t="shared" si="1"/>
        <v>88333.333333333343</v>
      </c>
      <c r="F32" s="9"/>
      <c r="G32" s="10">
        <f>SUM(F32/E32*100)</f>
        <v>0</v>
      </c>
      <c r="H32" s="11">
        <f>E32-F32</f>
        <v>88333.333333333343</v>
      </c>
    </row>
    <row r="33" spans="1:8" ht="12.75" customHeight="1" x14ac:dyDescent="0.25">
      <c r="A33" s="66" t="s">
        <v>42</v>
      </c>
      <c r="B33" s="67"/>
      <c r="C33" s="23"/>
      <c r="D33" s="28">
        <f>SUM(D9:D32)</f>
        <v>4175800</v>
      </c>
      <c r="E33" s="9">
        <f t="shared" si="1"/>
        <v>1739916.6666666665</v>
      </c>
      <c r="F33" s="28">
        <f>SUM(F9:F32)</f>
        <v>1331696</v>
      </c>
      <c r="G33" s="10">
        <f>F33/E33*100</f>
        <v>76.537918482685967</v>
      </c>
      <c r="H33" s="11">
        <f t="shared" si="0"/>
        <v>408220.66666666651</v>
      </c>
    </row>
    <row r="34" spans="1:8" x14ac:dyDescent="0.25">
      <c r="A34" s="63" t="s">
        <v>43</v>
      </c>
      <c r="B34" s="64"/>
      <c r="C34" s="8"/>
      <c r="D34" s="34">
        <v>782600</v>
      </c>
      <c r="E34" s="9">
        <f t="shared" si="1"/>
        <v>326083.33333333331</v>
      </c>
      <c r="F34" s="34">
        <v>361203</v>
      </c>
      <c r="G34" s="10">
        <f>F34/E34*100</f>
        <v>110.77015077945312</v>
      </c>
      <c r="H34" s="11">
        <f t="shared" si="0"/>
        <v>-35119.666666666686</v>
      </c>
    </row>
    <row r="35" spans="1:8" x14ac:dyDescent="0.25">
      <c r="A35" s="106" t="s">
        <v>44</v>
      </c>
      <c r="B35" s="107"/>
      <c r="C35" s="35"/>
      <c r="D35" s="36">
        <v>996100</v>
      </c>
      <c r="E35" s="9">
        <f t="shared" si="1"/>
        <v>415041.66666666663</v>
      </c>
      <c r="F35" s="36">
        <v>450193</v>
      </c>
      <c r="G35" s="10">
        <f>F35/E35*100</f>
        <v>108.4693504668206</v>
      </c>
      <c r="H35" s="37">
        <f t="shared" si="0"/>
        <v>-35151.333333333372</v>
      </c>
    </row>
    <row r="37" spans="1:8" ht="27" customHeight="1" x14ac:dyDescent="0.25">
      <c r="A37" s="110" t="s">
        <v>45</v>
      </c>
      <c r="B37" s="111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SUM(C38/12*5)</f>
        <v>442208.33333333337</v>
      </c>
      <c r="E38" s="28">
        <v>442208</v>
      </c>
      <c r="F38" s="28">
        <f t="shared" ref="F38:F42" si="3">SUM(E38/D38*100)</f>
        <v>99.999924620748132</v>
      </c>
      <c r="G38" s="40">
        <f>E38-D38</f>
        <v>-0.33333333337213844</v>
      </c>
      <c r="H38" s="41"/>
    </row>
    <row r="39" spans="1:8" ht="12.75" customHeight="1" x14ac:dyDescent="0.25">
      <c r="A39" s="106" t="s">
        <v>78</v>
      </c>
      <c r="B39" s="107"/>
      <c r="C39" s="28">
        <v>780470</v>
      </c>
      <c r="D39" s="34">
        <f t="shared" ref="D39:D52" si="4">SUM(C39/12*5)</f>
        <v>325195.83333333331</v>
      </c>
      <c r="E39" s="28">
        <v>0</v>
      </c>
      <c r="F39" s="28"/>
      <c r="G39" s="40">
        <f>SUM(E39-D39)</f>
        <v>-325195.83333333331</v>
      </c>
      <c r="H39" s="41"/>
    </row>
    <row r="40" spans="1:8" ht="12.75" customHeight="1" x14ac:dyDescent="0.25">
      <c r="A40" s="106" t="s">
        <v>51</v>
      </c>
      <c r="B40" s="107"/>
      <c r="C40" s="28">
        <v>92100</v>
      </c>
      <c r="D40" s="34">
        <f t="shared" si="4"/>
        <v>38375</v>
      </c>
      <c r="E40" s="28">
        <v>46050</v>
      </c>
      <c r="F40" s="28">
        <f t="shared" si="3"/>
        <v>120</v>
      </c>
      <c r="G40" s="40">
        <f t="shared" ref="G40:G54" si="5">SUM(E40-D40)</f>
        <v>7675</v>
      </c>
      <c r="H40" s="41"/>
    </row>
    <row r="41" spans="1:8" ht="12.75" customHeight="1" x14ac:dyDescent="0.25">
      <c r="A41" s="106" t="s">
        <v>52</v>
      </c>
      <c r="B41" s="107"/>
      <c r="C41" s="28">
        <v>489000</v>
      </c>
      <c r="D41" s="34">
        <f t="shared" si="4"/>
        <v>203750</v>
      </c>
      <c r="E41" s="28">
        <v>327018</v>
      </c>
      <c r="F41" s="28">
        <f t="shared" si="3"/>
        <v>160.4996319018405</v>
      </c>
      <c r="G41" s="40">
        <f>SUM(E41-D41)</f>
        <v>123268</v>
      </c>
      <c r="H41" s="41"/>
    </row>
    <row r="42" spans="1:8" ht="12.75" customHeight="1" x14ac:dyDescent="0.25">
      <c r="A42" s="106" t="s">
        <v>53</v>
      </c>
      <c r="B42" s="107"/>
      <c r="C42" s="28">
        <v>700000</v>
      </c>
      <c r="D42" s="34">
        <f t="shared" si="4"/>
        <v>291666.66666666669</v>
      </c>
      <c r="E42" s="28">
        <v>350000</v>
      </c>
      <c r="F42" s="28">
        <f t="shared" si="3"/>
        <v>120</v>
      </c>
      <c r="G42" s="40">
        <f t="shared" si="5"/>
        <v>58333.333333333314</v>
      </c>
      <c r="H42" s="41"/>
    </row>
    <row r="43" spans="1:8" ht="12.75" customHeight="1" x14ac:dyDescent="0.25">
      <c r="A43" s="106" t="s">
        <v>54</v>
      </c>
      <c r="B43" s="107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5">
      <c r="A44" s="106" t="s">
        <v>79</v>
      </c>
      <c r="B44" s="107"/>
      <c r="C44" s="28">
        <v>19387</v>
      </c>
      <c r="D44" s="34">
        <f t="shared" si="4"/>
        <v>8077.9166666666661</v>
      </c>
      <c r="E44" s="28">
        <v>0</v>
      </c>
      <c r="F44" s="28"/>
      <c r="G44" s="40">
        <f>SUM(E44-D44)</f>
        <v>-8077.9166666666661</v>
      </c>
      <c r="H44" s="41"/>
    </row>
    <row r="45" spans="1:8" ht="12.75" customHeight="1" x14ac:dyDescent="0.25">
      <c r="A45" s="106"/>
      <c r="B45" s="107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63" t="s">
        <v>56</v>
      </c>
      <c r="B46" s="42"/>
      <c r="C46" s="34">
        <v>82800</v>
      </c>
      <c r="D46" s="34">
        <f t="shared" si="4"/>
        <v>34500</v>
      </c>
      <c r="E46" s="34">
        <v>31625</v>
      </c>
      <c r="F46" s="28">
        <f>E46/D46*100</f>
        <v>91.666666666666657</v>
      </c>
      <c r="G46" s="40">
        <f t="shared" si="5"/>
        <v>-2875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12500</v>
      </c>
      <c r="E47" s="34">
        <v>55073</v>
      </c>
      <c r="F47" s="28">
        <f>E47/D47*100</f>
        <v>440.58400000000006</v>
      </c>
      <c r="G47" s="40">
        <f t="shared" si="5"/>
        <v>42573</v>
      </c>
      <c r="H47" s="40"/>
    </row>
    <row r="48" spans="1:8" ht="12.75" customHeight="1" x14ac:dyDescent="0.25">
      <c r="A48" s="106" t="s">
        <v>58</v>
      </c>
      <c r="B48" s="107"/>
      <c r="C48" s="34">
        <v>34400</v>
      </c>
      <c r="D48" s="34">
        <f t="shared" si="4"/>
        <v>14333.333333333332</v>
      </c>
      <c r="E48" s="34">
        <v>1410</v>
      </c>
      <c r="F48" s="28">
        <f>E48/D48*100</f>
        <v>9.8372093023255829</v>
      </c>
      <c r="G48" s="40">
        <f t="shared" si="5"/>
        <v>-12923.333333333332</v>
      </c>
      <c r="H48" s="40"/>
    </row>
    <row r="49" spans="1:8" x14ac:dyDescent="0.25">
      <c r="A49" s="106" t="s">
        <v>59</v>
      </c>
      <c r="B49" s="107"/>
      <c r="C49" s="34">
        <v>32600</v>
      </c>
      <c r="D49" s="34">
        <f t="shared" si="4"/>
        <v>13583.333333333332</v>
      </c>
      <c r="E49" s="34">
        <v>31822</v>
      </c>
      <c r="F49" s="28">
        <f>SUM(E49/D49*100)</f>
        <v>234.27239263803682</v>
      </c>
      <c r="G49" s="40">
        <f t="shared" si="5"/>
        <v>18238.666666666668</v>
      </c>
      <c r="H49" s="40"/>
    </row>
    <row r="50" spans="1:8" ht="12.75" customHeight="1" x14ac:dyDescent="0.25">
      <c r="A50" s="106" t="s">
        <v>60</v>
      </c>
      <c r="B50" s="107"/>
      <c r="C50" s="34">
        <v>644100</v>
      </c>
      <c r="D50" s="34">
        <f t="shared" si="4"/>
        <v>268375</v>
      </c>
      <c r="E50" s="34">
        <v>25983</v>
      </c>
      <c r="F50" s="28">
        <f>SUM(E50/D50*100)</f>
        <v>9.6816022356776905</v>
      </c>
      <c r="G50" s="40">
        <f t="shared" si="5"/>
        <v>-242392</v>
      </c>
      <c r="H50" s="40"/>
    </row>
    <row r="51" spans="1:8" ht="12.75" customHeight="1" x14ac:dyDescent="0.25">
      <c r="A51" s="106" t="s">
        <v>61</v>
      </c>
      <c r="B51" s="107"/>
      <c r="C51" s="34">
        <v>5300</v>
      </c>
      <c r="D51" s="34">
        <f t="shared" si="4"/>
        <v>2208.3333333333335</v>
      </c>
      <c r="E51" s="34">
        <v>1100</v>
      </c>
      <c r="F51" s="28">
        <f>SUM(E51/D51*100)</f>
        <v>49.811320754716974</v>
      </c>
      <c r="G51" s="40">
        <f t="shared" si="5"/>
        <v>-1108.3333333333335</v>
      </c>
      <c r="H51" s="40"/>
    </row>
    <row r="52" spans="1:8" ht="12.75" customHeight="1" x14ac:dyDescent="0.25">
      <c r="A52" s="106" t="s">
        <v>71</v>
      </c>
      <c r="B52" s="107"/>
      <c r="C52" s="34">
        <v>100000</v>
      </c>
      <c r="D52" s="34">
        <f t="shared" si="4"/>
        <v>41666.666666666672</v>
      </c>
      <c r="E52" s="34">
        <v>0</v>
      </c>
      <c r="F52" s="34">
        <f>SUM(E52/D52*100)</f>
        <v>0</v>
      </c>
      <c r="G52" s="40">
        <f t="shared" si="5"/>
        <v>-41666.666666666672</v>
      </c>
      <c r="H52" s="40"/>
    </row>
    <row r="53" spans="1:8" x14ac:dyDescent="0.25">
      <c r="A53" s="106" t="s">
        <v>62</v>
      </c>
      <c r="B53" s="107"/>
      <c r="C53" s="34">
        <f>SUM(C46:C52)</f>
        <v>929200</v>
      </c>
      <c r="D53" s="34">
        <f>SUM(D46:D52)</f>
        <v>387166.66666666663</v>
      </c>
      <c r="E53" s="34">
        <f>SUM(E46:E52)</f>
        <v>147013</v>
      </c>
      <c r="F53" s="44">
        <f>SUM(E53/D53*100)</f>
        <v>37.971502367628069</v>
      </c>
      <c r="G53" s="40">
        <f t="shared" si="5"/>
        <v>-240153.66666666663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4071457</v>
      </c>
      <c r="D54" s="34">
        <f>SUM(D38+D39+D40+D41+D42+D53+D43+D44+D45)</f>
        <v>1696440.4166666667</v>
      </c>
      <c r="E54" s="34">
        <f>SUM(E38+E39+E40+E41+E42+E53+E43+E44+E45)</f>
        <v>1312289</v>
      </c>
      <c r="F54" s="34">
        <f>E54/D54*100</f>
        <v>77.355443026906585</v>
      </c>
      <c r="G54" s="40">
        <f t="shared" si="5"/>
        <v>-384151.41666666674</v>
      </c>
      <c r="H54" s="40"/>
    </row>
    <row r="56" spans="1:8" ht="12.75" customHeight="1" x14ac:dyDescent="0.25"/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opLeftCell="A22" workbookViewId="0">
      <selection activeCell="C62" sqref="C62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108" t="s">
        <v>1</v>
      </c>
      <c r="C4" s="108"/>
      <c r="D4" s="108"/>
      <c r="E4" s="108"/>
      <c r="F4" s="108"/>
      <c r="G4" s="108"/>
      <c r="H4" s="108"/>
    </row>
    <row r="5" spans="1:14" x14ac:dyDescent="0.25">
      <c r="B5" s="108" t="s">
        <v>2</v>
      </c>
      <c r="C5" s="108"/>
      <c r="D5" s="108"/>
      <c r="E5" s="108"/>
      <c r="F5" s="108"/>
    </row>
    <row r="6" spans="1:14" x14ac:dyDescent="0.25">
      <c r="C6" s="109" t="s">
        <v>82</v>
      </c>
      <c r="D6" s="109"/>
      <c r="E6" s="109"/>
      <c r="F6" s="109"/>
    </row>
    <row r="7" spans="1:14" x14ac:dyDescent="0.25">
      <c r="A7" s="2"/>
      <c r="B7" s="2"/>
    </row>
    <row r="8" spans="1:14" ht="45.75" customHeight="1" x14ac:dyDescent="0.25">
      <c r="A8" s="110" t="s">
        <v>3</v>
      </c>
      <c r="B8" s="111"/>
      <c r="C8" s="72" t="s">
        <v>4</v>
      </c>
      <c r="D8" s="4" t="s">
        <v>69</v>
      </c>
      <c r="E8" s="4" t="s">
        <v>83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SUM(D9/12*6)</f>
        <v>542700</v>
      </c>
      <c r="F9" s="9">
        <v>590968</v>
      </c>
      <c r="G9" s="10">
        <f>F9/E9*100</f>
        <v>108.89404827713285</v>
      </c>
      <c r="H9" s="11">
        <f t="shared" ref="H9:H35" si="0">E9-F9</f>
        <v>-48268</v>
      </c>
    </row>
    <row r="10" spans="1:14" x14ac:dyDescent="0.25">
      <c r="A10" s="75" t="s">
        <v>8</v>
      </c>
      <c r="B10" s="76"/>
      <c r="C10" s="8">
        <v>213</v>
      </c>
      <c r="D10" s="9">
        <v>327300</v>
      </c>
      <c r="E10" s="9">
        <f t="shared" ref="E10:E35" si="1">SUM(D10/12*6)</f>
        <v>163650</v>
      </c>
      <c r="F10" s="9">
        <v>178473</v>
      </c>
      <c r="G10" s="10">
        <f>F10/E10*100</f>
        <v>109.05774518790101</v>
      </c>
      <c r="H10" s="11">
        <f t="shared" si="0"/>
        <v>-14823</v>
      </c>
    </row>
    <row r="11" spans="1:14" x14ac:dyDescent="0.25">
      <c r="A11" s="75" t="s">
        <v>9</v>
      </c>
      <c r="B11" s="7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20400</v>
      </c>
      <c r="F12" s="17">
        <v>17739</v>
      </c>
      <c r="G12" s="10">
        <f>F12/E12*100</f>
        <v>86.955882352941174</v>
      </c>
      <c r="H12" s="11">
        <f t="shared" si="0"/>
        <v>2661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1050</v>
      </c>
      <c r="F14" s="9">
        <v>0</v>
      </c>
      <c r="G14" s="20"/>
      <c r="H14" s="11">
        <f>E14-F14</f>
        <v>1050</v>
      </c>
    </row>
    <row r="15" spans="1:14" x14ac:dyDescent="0.25">
      <c r="A15" s="75" t="s">
        <v>15</v>
      </c>
      <c r="B15" s="76"/>
      <c r="C15" s="19" t="s">
        <v>16</v>
      </c>
      <c r="D15" s="9">
        <v>53300</v>
      </c>
      <c r="E15" s="9">
        <f t="shared" si="1"/>
        <v>26650</v>
      </c>
      <c r="F15" s="9">
        <v>34400</v>
      </c>
      <c r="G15" s="10">
        <f t="shared" ref="G15:G21" si="2">F15/E15*100</f>
        <v>129.08067542213882</v>
      </c>
      <c r="H15" s="11">
        <f t="shared" si="0"/>
        <v>-7750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35000</v>
      </c>
      <c r="F16" s="9">
        <v>32192</v>
      </c>
      <c r="G16" s="10">
        <f t="shared" si="2"/>
        <v>91.977142857142852</v>
      </c>
      <c r="H16" s="11">
        <f>E16-F16</f>
        <v>2808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500</v>
      </c>
      <c r="F17" s="9">
        <v>326</v>
      </c>
      <c r="G17" s="10">
        <f t="shared" si="2"/>
        <v>65.2</v>
      </c>
      <c r="H17" s="11">
        <f>E17-F17</f>
        <v>174</v>
      </c>
    </row>
    <row r="18" spans="1:8" x14ac:dyDescent="0.25">
      <c r="A18" s="21" t="s">
        <v>19</v>
      </c>
      <c r="B18" s="22"/>
      <c r="C18" s="23">
        <v>225</v>
      </c>
      <c r="D18" s="24">
        <v>29000</v>
      </c>
      <c r="E18" s="9">
        <f t="shared" si="1"/>
        <v>14500</v>
      </c>
      <c r="F18" s="24">
        <v>10380</v>
      </c>
      <c r="G18" s="10">
        <f t="shared" si="2"/>
        <v>71.58620689655173</v>
      </c>
      <c r="H18" s="11">
        <f>E18-F18</f>
        <v>4120</v>
      </c>
    </row>
    <row r="19" spans="1:8" x14ac:dyDescent="0.25">
      <c r="A19" s="21" t="s">
        <v>20</v>
      </c>
      <c r="B19" s="22"/>
      <c r="C19" s="23">
        <v>226</v>
      </c>
      <c r="D19" s="24">
        <v>6700</v>
      </c>
      <c r="E19" s="9">
        <f t="shared" si="1"/>
        <v>3350</v>
      </c>
      <c r="F19" s="24">
        <v>3324</v>
      </c>
      <c r="G19" s="10">
        <f t="shared" si="2"/>
        <v>99.223880597014926</v>
      </c>
      <c r="H19" s="11">
        <f t="shared" si="0"/>
        <v>26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2500</v>
      </c>
      <c r="F20" s="9">
        <v>2852</v>
      </c>
      <c r="G20" s="10">
        <f t="shared" si="2"/>
        <v>114.08</v>
      </c>
      <c r="H20" s="11">
        <f>E20-F20</f>
        <v>-352</v>
      </c>
    </row>
    <row r="21" spans="1:8" x14ac:dyDescent="0.25">
      <c r="A21" s="75" t="s">
        <v>22</v>
      </c>
      <c r="B21" s="76"/>
      <c r="C21" s="25">
        <v>312</v>
      </c>
      <c r="D21" s="9">
        <v>3000</v>
      </c>
      <c r="E21" s="9">
        <f t="shared" si="1"/>
        <v>1500</v>
      </c>
      <c r="F21" s="9">
        <v>3000</v>
      </c>
      <c r="G21" s="10">
        <f t="shared" si="2"/>
        <v>200</v>
      </c>
      <c r="H21" s="11">
        <f t="shared" si="0"/>
        <v>-1500</v>
      </c>
    </row>
    <row r="22" spans="1:8" ht="12" customHeight="1" x14ac:dyDescent="0.25">
      <c r="A22" s="112" t="s">
        <v>23</v>
      </c>
      <c r="B22" s="113"/>
      <c r="C22" s="25" t="s">
        <v>24</v>
      </c>
      <c r="D22" s="26">
        <v>92100</v>
      </c>
      <c r="E22" s="9">
        <f t="shared" si="1"/>
        <v>46050</v>
      </c>
      <c r="F22" s="26">
        <v>45188</v>
      </c>
      <c r="G22" s="10">
        <f>SUM(F22/E22*100)</f>
        <v>98.128121606948966</v>
      </c>
      <c r="H22" s="11">
        <f t="shared" si="0"/>
        <v>862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18500</v>
      </c>
      <c r="F23" s="26">
        <v>13627</v>
      </c>
      <c r="G23" s="10">
        <f>F23/E23*100</f>
        <v>73.65945945945947</v>
      </c>
      <c r="H23" s="11">
        <f t="shared" si="0"/>
        <v>4873</v>
      </c>
    </row>
    <row r="24" spans="1:8" ht="12" customHeight="1" x14ac:dyDescent="0.25">
      <c r="A24" s="112" t="s">
        <v>26</v>
      </c>
      <c r="B24" s="113"/>
      <c r="C24" s="25">
        <v>291</v>
      </c>
      <c r="D24" s="26">
        <v>26000</v>
      </c>
      <c r="E24" s="9">
        <f t="shared" si="1"/>
        <v>13000</v>
      </c>
      <c r="F24" s="26">
        <v>18125</v>
      </c>
      <c r="G24" s="10">
        <f>SUM(F24/E24*100)</f>
        <v>139.42307692307691</v>
      </c>
      <c r="H24" s="11">
        <f>E24-F24</f>
        <v>-5125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2000</v>
      </c>
      <c r="F25" s="28"/>
      <c r="G25" s="10"/>
      <c r="H25" s="11">
        <f>E25-F25</f>
        <v>2000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46050</v>
      </c>
      <c r="F26" s="28">
        <v>32817</v>
      </c>
      <c r="G26" s="10">
        <f>F26/E26*100</f>
        <v>71.263843648208464</v>
      </c>
      <c r="H26" s="11">
        <f t="shared" si="0"/>
        <v>13233</v>
      </c>
    </row>
    <row r="27" spans="1:8" x14ac:dyDescent="0.25">
      <c r="A27" s="114" t="s">
        <v>31</v>
      </c>
      <c r="B27" s="115"/>
      <c r="C27" s="27" t="s">
        <v>32</v>
      </c>
      <c r="D27" s="28">
        <v>10500</v>
      </c>
      <c r="E27" s="9">
        <f t="shared" si="1"/>
        <v>5250</v>
      </c>
      <c r="F27" s="28">
        <v>10500</v>
      </c>
      <c r="G27" s="10">
        <v>0</v>
      </c>
      <c r="H27" s="11">
        <f t="shared" si="0"/>
        <v>-5250</v>
      </c>
    </row>
    <row r="28" spans="1:8" x14ac:dyDescent="0.25">
      <c r="A28" s="75" t="s">
        <v>33</v>
      </c>
      <c r="B28" s="76"/>
      <c r="C28" s="29" t="s">
        <v>34</v>
      </c>
      <c r="D28" s="9">
        <v>7000</v>
      </c>
      <c r="E28" s="9">
        <f t="shared" si="1"/>
        <v>3500</v>
      </c>
      <c r="F28" s="9"/>
      <c r="G28" s="10">
        <f>SUM(F28/E28*100)</f>
        <v>0</v>
      </c>
      <c r="H28" s="11">
        <f>E28-F28</f>
        <v>3500</v>
      </c>
    </row>
    <row r="29" spans="1:8" x14ac:dyDescent="0.25">
      <c r="A29" s="75" t="s">
        <v>35</v>
      </c>
      <c r="B29" s="76"/>
      <c r="C29" s="29" t="s">
        <v>36</v>
      </c>
      <c r="D29" s="9">
        <v>489000</v>
      </c>
      <c r="E29" s="9">
        <f t="shared" si="1"/>
        <v>244500</v>
      </c>
      <c r="F29" s="9">
        <v>269722</v>
      </c>
      <c r="G29" s="10">
        <f>SUM(F29/E29*100)</f>
        <v>110.31574642126789</v>
      </c>
      <c r="H29" s="11">
        <f>E29-F29</f>
        <v>-25222</v>
      </c>
    </row>
    <row r="30" spans="1:8" x14ac:dyDescent="0.25">
      <c r="A30" s="75" t="s">
        <v>33</v>
      </c>
      <c r="B30" s="76"/>
      <c r="C30" s="29" t="s">
        <v>37</v>
      </c>
      <c r="D30" s="9">
        <v>28800</v>
      </c>
      <c r="E30" s="9">
        <f t="shared" si="1"/>
        <v>14400</v>
      </c>
      <c r="F30" s="9"/>
      <c r="G30" s="10"/>
      <c r="H30" s="11">
        <f>E30-F30</f>
        <v>14400</v>
      </c>
    </row>
    <row r="31" spans="1:8" x14ac:dyDescent="0.25">
      <c r="A31" s="75" t="s">
        <v>38</v>
      </c>
      <c r="B31" s="76"/>
      <c r="C31" s="29" t="s">
        <v>39</v>
      </c>
      <c r="D31" s="9">
        <v>1553700</v>
      </c>
      <c r="E31" s="9">
        <f t="shared" si="1"/>
        <v>776850</v>
      </c>
      <c r="F31" s="9">
        <v>368839</v>
      </c>
      <c r="G31" s="10">
        <f>SUM(F31/E31*100)</f>
        <v>47.47879255969621</v>
      </c>
      <c r="H31" s="11">
        <f t="shared" si="0"/>
        <v>408011</v>
      </c>
    </row>
    <row r="32" spans="1:8" x14ac:dyDescent="0.25">
      <c r="A32" s="75" t="s">
        <v>40</v>
      </c>
      <c r="B32" s="76"/>
      <c r="C32" s="29" t="s">
        <v>41</v>
      </c>
      <c r="D32" s="9">
        <v>212000</v>
      </c>
      <c r="E32" s="9">
        <f t="shared" si="1"/>
        <v>106000</v>
      </c>
      <c r="F32" s="9"/>
      <c r="G32" s="10">
        <f>SUM(F32/E32*100)</f>
        <v>0</v>
      </c>
      <c r="H32" s="11">
        <f>E32-F32</f>
        <v>106000</v>
      </c>
    </row>
    <row r="33" spans="1:8" ht="12.75" customHeight="1" x14ac:dyDescent="0.25">
      <c r="A33" s="73" t="s">
        <v>42</v>
      </c>
      <c r="B33" s="74"/>
      <c r="C33" s="23"/>
      <c r="D33" s="28">
        <f>SUM(D9:D32)</f>
        <v>4175800</v>
      </c>
      <c r="E33" s="9">
        <f t="shared" si="1"/>
        <v>2087900</v>
      </c>
      <c r="F33" s="28">
        <f>SUM(F9:F32)</f>
        <v>1632472</v>
      </c>
      <c r="G33" s="10">
        <f>F33/E33*100</f>
        <v>78.187269505244501</v>
      </c>
      <c r="H33" s="11">
        <f t="shared" si="0"/>
        <v>455428</v>
      </c>
    </row>
    <row r="34" spans="1:8" x14ac:dyDescent="0.25">
      <c r="A34" s="70" t="s">
        <v>43</v>
      </c>
      <c r="B34" s="71"/>
      <c r="C34" s="8"/>
      <c r="D34" s="34">
        <v>782600</v>
      </c>
      <c r="E34" s="9">
        <f t="shared" si="1"/>
        <v>391300</v>
      </c>
      <c r="F34" s="34">
        <v>421403</v>
      </c>
      <c r="G34" s="10">
        <f>F34/E34*100</f>
        <v>107.69307436749298</v>
      </c>
      <c r="H34" s="11">
        <f t="shared" si="0"/>
        <v>-30103</v>
      </c>
    </row>
    <row r="35" spans="1:8" x14ac:dyDescent="0.25">
      <c r="A35" s="106" t="s">
        <v>44</v>
      </c>
      <c r="B35" s="107"/>
      <c r="C35" s="35"/>
      <c r="D35" s="36">
        <v>996100</v>
      </c>
      <c r="E35" s="9">
        <f t="shared" si="1"/>
        <v>498050</v>
      </c>
      <c r="F35" s="36">
        <v>529192</v>
      </c>
      <c r="G35" s="10">
        <f>F35/E35*100</f>
        <v>106.252785864873</v>
      </c>
      <c r="H35" s="37">
        <f t="shared" si="0"/>
        <v>-31142</v>
      </c>
    </row>
    <row r="37" spans="1:8" ht="27" customHeight="1" x14ac:dyDescent="0.25">
      <c r="A37" s="110" t="s">
        <v>45</v>
      </c>
      <c r="B37" s="111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SUM(C38/12*6)</f>
        <v>530650</v>
      </c>
      <c r="E38" s="28">
        <v>530650</v>
      </c>
      <c r="F38" s="28">
        <f t="shared" ref="F38:F42" si="3">SUM(E38/D38*100)</f>
        <v>100</v>
      </c>
      <c r="G38" s="40">
        <f>E38-D38</f>
        <v>0</v>
      </c>
      <c r="H38" s="41"/>
    </row>
    <row r="39" spans="1:8" ht="12.75" customHeight="1" x14ac:dyDescent="0.25">
      <c r="A39" s="106" t="s">
        <v>78</v>
      </c>
      <c r="B39" s="107"/>
      <c r="C39" s="28">
        <v>780470</v>
      </c>
      <c r="D39" s="34">
        <f t="shared" ref="D39:D52" si="4">SUM(C39/12*6)</f>
        <v>390235</v>
      </c>
      <c r="E39" s="28">
        <v>0</v>
      </c>
      <c r="F39" s="28"/>
      <c r="G39" s="40">
        <f>SUM(E39-D39)</f>
        <v>-390235</v>
      </c>
      <c r="H39" s="41"/>
    </row>
    <row r="40" spans="1:8" ht="12.75" customHeight="1" x14ac:dyDescent="0.25">
      <c r="A40" s="106" t="s">
        <v>51</v>
      </c>
      <c r="B40" s="107"/>
      <c r="C40" s="28">
        <v>92100</v>
      </c>
      <c r="D40" s="34">
        <f t="shared" si="4"/>
        <v>46050</v>
      </c>
      <c r="E40" s="28">
        <v>46050</v>
      </c>
      <c r="F40" s="28">
        <f t="shared" si="3"/>
        <v>100</v>
      </c>
      <c r="G40" s="40">
        <f t="shared" ref="G40:G54" si="5">SUM(E40-D40)</f>
        <v>0</v>
      </c>
      <c r="H40" s="41"/>
    </row>
    <row r="41" spans="1:8" ht="12.75" customHeight="1" x14ac:dyDescent="0.25">
      <c r="A41" s="106" t="s">
        <v>52</v>
      </c>
      <c r="B41" s="107"/>
      <c r="C41" s="28">
        <v>489000</v>
      </c>
      <c r="D41" s="34">
        <f t="shared" si="4"/>
        <v>244500</v>
      </c>
      <c r="E41" s="28">
        <v>377018</v>
      </c>
      <c r="F41" s="28">
        <f t="shared" si="3"/>
        <v>154.199591002045</v>
      </c>
      <c r="G41" s="40">
        <f>SUM(E41-D41)</f>
        <v>132518</v>
      </c>
      <c r="H41" s="41"/>
    </row>
    <row r="42" spans="1:8" ht="12.75" customHeight="1" x14ac:dyDescent="0.25">
      <c r="A42" s="106" t="s">
        <v>53</v>
      </c>
      <c r="B42" s="107"/>
      <c r="C42" s="28">
        <v>700000</v>
      </c>
      <c r="D42" s="34">
        <f t="shared" si="4"/>
        <v>350000</v>
      </c>
      <c r="E42" s="28">
        <v>350000</v>
      </c>
      <c r="F42" s="28">
        <f t="shared" si="3"/>
        <v>100</v>
      </c>
      <c r="G42" s="40">
        <f t="shared" si="5"/>
        <v>0</v>
      </c>
      <c r="H42" s="41"/>
    </row>
    <row r="43" spans="1:8" ht="12.75" customHeight="1" x14ac:dyDescent="0.25">
      <c r="A43" s="106" t="s">
        <v>54</v>
      </c>
      <c r="B43" s="107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5">
      <c r="A44" s="106" t="s">
        <v>79</v>
      </c>
      <c r="B44" s="107"/>
      <c r="C44" s="28">
        <v>19387</v>
      </c>
      <c r="D44" s="34">
        <f t="shared" si="4"/>
        <v>9693.5</v>
      </c>
      <c r="E44" s="28">
        <v>0</v>
      </c>
      <c r="F44" s="28"/>
      <c r="G44" s="40">
        <f>SUM(E44-D44)</f>
        <v>-9693.5</v>
      </c>
      <c r="H44" s="41"/>
    </row>
    <row r="45" spans="1:8" ht="12.75" customHeight="1" x14ac:dyDescent="0.25">
      <c r="A45" s="106"/>
      <c r="B45" s="107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70" t="s">
        <v>56</v>
      </c>
      <c r="B46" s="42"/>
      <c r="C46" s="34">
        <v>82800</v>
      </c>
      <c r="D46" s="34">
        <f t="shared" si="4"/>
        <v>41400</v>
      </c>
      <c r="E46" s="34">
        <v>44883</v>
      </c>
      <c r="F46" s="28">
        <f>E46/D46*100</f>
        <v>108.41304347826086</v>
      </c>
      <c r="G46" s="40">
        <f t="shared" si="5"/>
        <v>3483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15000</v>
      </c>
      <c r="E47" s="34">
        <v>55073</v>
      </c>
      <c r="F47" s="28">
        <f>E47/D47*100</f>
        <v>367.15333333333336</v>
      </c>
      <c r="G47" s="40">
        <f t="shared" si="5"/>
        <v>40073</v>
      </c>
      <c r="H47" s="40"/>
    </row>
    <row r="48" spans="1:8" ht="12.75" customHeight="1" x14ac:dyDescent="0.25">
      <c r="A48" s="106" t="s">
        <v>58</v>
      </c>
      <c r="B48" s="107"/>
      <c r="C48" s="34">
        <v>34400</v>
      </c>
      <c r="D48" s="34">
        <f t="shared" si="4"/>
        <v>17200</v>
      </c>
      <c r="E48" s="34">
        <v>1630</v>
      </c>
      <c r="F48" s="28">
        <f>E48/D48*100</f>
        <v>9.4767441860465116</v>
      </c>
      <c r="G48" s="40">
        <f t="shared" si="5"/>
        <v>-15570</v>
      </c>
      <c r="H48" s="40"/>
    </row>
    <row r="49" spans="1:8" x14ac:dyDescent="0.25">
      <c r="A49" s="106" t="s">
        <v>59</v>
      </c>
      <c r="B49" s="107"/>
      <c r="C49" s="34">
        <v>32600</v>
      </c>
      <c r="D49" s="34">
        <f t="shared" si="4"/>
        <v>16300</v>
      </c>
      <c r="E49" s="34">
        <v>31822</v>
      </c>
      <c r="F49" s="28">
        <f>SUM(E49/D49*100)</f>
        <v>195.22699386503069</v>
      </c>
      <c r="G49" s="40">
        <f t="shared" si="5"/>
        <v>15522</v>
      </c>
      <c r="H49" s="40"/>
    </row>
    <row r="50" spans="1:8" ht="12.75" customHeight="1" x14ac:dyDescent="0.25">
      <c r="A50" s="106" t="s">
        <v>60</v>
      </c>
      <c r="B50" s="107"/>
      <c r="C50" s="34">
        <v>644100</v>
      </c>
      <c r="D50" s="34">
        <f t="shared" si="4"/>
        <v>322050</v>
      </c>
      <c r="E50" s="34">
        <v>31552</v>
      </c>
      <c r="F50" s="28">
        <f>SUM(E50/D50*100)</f>
        <v>9.7972364539667751</v>
      </c>
      <c r="G50" s="40">
        <f t="shared" si="5"/>
        <v>-290498</v>
      </c>
      <c r="H50" s="40"/>
    </row>
    <row r="51" spans="1:8" ht="12.75" customHeight="1" x14ac:dyDescent="0.25">
      <c r="A51" s="106" t="s">
        <v>61</v>
      </c>
      <c r="B51" s="107"/>
      <c r="C51" s="34">
        <v>5300</v>
      </c>
      <c r="D51" s="34">
        <f t="shared" si="4"/>
        <v>2650</v>
      </c>
      <c r="E51" s="34">
        <v>1200</v>
      </c>
      <c r="F51" s="28">
        <f>SUM(E51/D51*100)</f>
        <v>45.283018867924532</v>
      </c>
      <c r="G51" s="40">
        <f t="shared" si="5"/>
        <v>-1450</v>
      </c>
      <c r="H51" s="40"/>
    </row>
    <row r="52" spans="1:8" ht="12.75" customHeight="1" x14ac:dyDescent="0.25">
      <c r="A52" s="106" t="s">
        <v>71</v>
      </c>
      <c r="B52" s="107"/>
      <c r="C52" s="34">
        <v>100000</v>
      </c>
      <c r="D52" s="34">
        <f t="shared" si="4"/>
        <v>50000</v>
      </c>
      <c r="E52" s="34">
        <v>0</v>
      </c>
      <c r="F52" s="34">
        <f>SUM(E52/D52*100)</f>
        <v>0</v>
      </c>
      <c r="G52" s="40">
        <f t="shared" si="5"/>
        <v>-50000</v>
      </c>
      <c r="H52" s="40"/>
    </row>
    <row r="53" spans="1:8" x14ac:dyDescent="0.25">
      <c r="A53" s="106" t="s">
        <v>62</v>
      </c>
      <c r="B53" s="107"/>
      <c r="C53" s="34">
        <f>SUM(C46:C52)</f>
        <v>929200</v>
      </c>
      <c r="D53" s="34">
        <f>SUM(D46:D52)</f>
        <v>464600</v>
      </c>
      <c r="E53" s="34">
        <f>SUM(E46:E52)</f>
        <v>166160</v>
      </c>
      <c r="F53" s="44">
        <f>SUM(E53/D53*100)</f>
        <v>35.76409814894533</v>
      </c>
      <c r="G53" s="40">
        <f t="shared" si="5"/>
        <v>-298440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4071457</v>
      </c>
      <c r="D54" s="34">
        <f>SUM(D38+D39+D40+D41+D42+D53+D43+D44+D45)</f>
        <v>2035728.5</v>
      </c>
      <c r="E54" s="34">
        <f>SUM(E38+E39+E40+E41+E42+E53+E43+E44+E45)</f>
        <v>1469878</v>
      </c>
      <c r="F54" s="34">
        <f>E54/D54*100</f>
        <v>72.20402917186648</v>
      </c>
      <c r="G54" s="40">
        <f t="shared" si="5"/>
        <v>-565850.5</v>
      </c>
      <c r="H54" s="40"/>
    </row>
    <row r="56" spans="1:8" ht="12.75" customHeight="1" x14ac:dyDescent="0.25"/>
    <row r="57" spans="1:8" x14ac:dyDescent="0.25">
      <c r="B57" t="s">
        <v>84</v>
      </c>
      <c r="C57" s="84">
        <v>268</v>
      </c>
    </row>
    <row r="58" spans="1:8" x14ac:dyDescent="0.25">
      <c r="B58" t="s">
        <v>85</v>
      </c>
      <c r="C58" s="84"/>
    </row>
    <row r="59" spans="1:8" x14ac:dyDescent="0.25">
      <c r="B59" t="s">
        <v>86</v>
      </c>
      <c r="C59" s="84">
        <v>13233.1</v>
      </c>
    </row>
    <row r="60" spans="1:8" x14ac:dyDescent="0.25">
      <c r="B60" t="s">
        <v>87</v>
      </c>
      <c r="C60" s="84">
        <v>82785.83</v>
      </c>
    </row>
    <row r="61" spans="1:8" x14ac:dyDescent="0.25">
      <c r="B61" t="s">
        <v>88</v>
      </c>
      <c r="C61" s="84">
        <v>-95750.93</v>
      </c>
    </row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D62" sqref="D62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108" t="s">
        <v>1</v>
      </c>
      <c r="C4" s="108"/>
      <c r="D4" s="108"/>
      <c r="E4" s="108"/>
      <c r="F4" s="108"/>
      <c r="G4" s="108"/>
      <c r="H4" s="108"/>
    </row>
    <row r="5" spans="1:14" x14ac:dyDescent="0.25">
      <c r="B5" s="108" t="s">
        <v>2</v>
      </c>
      <c r="C5" s="108"/>
      <c r="D5" s="108"/>
      <c r="E5" s="108"/>
      <c r="F5" s="108"/>
    </row>
    <row r="6" spans="1:14" x14ac:dyDescent="0.25">
      <c r="C6" s="109" t="s">
        <v>89</v>
      </c>
      <c r="D6" s="109"/>
      <c r="E6" s="109"/>
      <c r="F6" s="109"/>
    </row>
    <row r="7" spans="1:14" x14ac:dyDescent="0.25">
      <c r="A7" s="2"/>
      <c r="B7" s="2"/>
    </row>
    <row r="8" spans="1:14" ht="45.75" customHeight="1" x14ac:dyDescent="0.25">
      <c r="A8" s="110" t="s">
        <v>3</v>
      </c>
      <c r="B8" s="111"/>
      <c r="C8" s="79" t="s">
        <v>4</v>
      </c>
      <c r="D8" s="4" t="s">
        <v>69</v>
      </c>
      <c r="E8" s="4" t="s">
        <v>90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SUM(D9/12*7)</f>
        <v>633150</v>
      </c>
      <c r="F9" s="9">
        <v>652407</v>
      </c>
      <c r="G9" s="10">
        <f>F9/E9*100</f>
        <v>103.04145936981759</v>
      </c>
      <c r="H9" s="11">
        <f t="shared" ref="H9:H35" si="0">E9-F9</f>
        <v>-19257</v>
      </c>
    </row>
    <row r="10" spans="1:14" x14ac:dyDescent="0.25">
      <c r="A10" s="82" t="s">
        <v>8</v>
      </c>
      <c r="B10" s="83"/>
      <c r="C10" s="8">
        <v>213</v>
      </c>
      <c r="D10" s="9">
        <v>327300</v>
      </c>
      <c r="E10" s="9">
        <f t="shared" ref="E10:E35" si="1">SUM(D10/12*7)</f>
        <v>190925</v>
      </c>
      <c r="F10" s="9">
        <v>197026</v>
      </c>
      <c r="G10" s="10">
        <f>F10/E10*100</f>
        <v>103.19549561346078</v>
      </c>
      <c r="H10" s="11">
        <f t="shared" si="0"/>
        <v>-6101</v>
      </c>
    </row>
    <row r="11" spans="1:14" x14ac:dyDescent="0.25">
      <c r="A11" s="82" t="s">
        <v>9</v>
      </c>
      <c r="B11" s="8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23800</v>
      </c>
      <c r="F12" s="17">
        <v>23530</v>
      </c>
      <c r="G12" s="10">
        <f>F12/E12*100</f>
        <v>98.865546218487395</v>
      </c>
      <c r="H12" s="11">
        <f t="shared" si="0"/>
        <v>270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1225</v>
      </c>
      <c r="F14" s="9">
        <v>0</v>
      </c>
      <c r="G14" s="20"/>
      <c r="H14" s="11">
        <f>E14-F14</f>
        <v>1225</v>
      </c>
    </row>
    <row r="15" spans="1:14" x14ac:dyDescent="0.25">
      <c r="A15" s="82" t="s">
        <v>15</v>
      </c>
      <c r="B15" s="83"/>
      <c r="C15" s="19" t="s">
        <v>16</v>
      </c>
      <c r="D15" s="9">
        <v>53300</v>
      </c>
      <c r="E15" s="9">
        <f t="shared" si="1"/>
        <v>31091.666666666668</v>
      </c>
      <c r="F15" s="9">
        <v>34400</v>
      </c>
      <c r="G15" s="10">
        <f t="shared" ref="G15:G21" si="2">F15/E15*100</f>
        <v>110.64057893326185</v>
      </c>
      <c r="H15" s="11">
        <f t="shared" si="0"/>
        <v>-3308.3333333333321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40833.333333333328</v>
      </c>
      <c r="F16" s="9">
        <v>35116</v>
      </c>
      <c r="G16" s="10">
        <f t="shared" si="2"/>
        <v>85.998367346938792</v>
      </c>
      <c r="H16" s="11">
        <f>E16-F16</f>
        <v>5717.3333333333285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583.33333333333326</v>
      </c>
      <c r="F17" s="9">
        <v>392</v>
      </c>
      <c r="G17" s="10">
        <f t="shared" si="2"/>
        <v>67.2</v>
      </c>
      <c r="H17" s="11">
        <f>E17-F17</f>
        <v>191.33333333333326</v>
      </c>
    </row>
    <row r="18" spans="1:8" x14ac:dyDescent="0.25">
      <c r="A18" s="21" t="s">
        <v>19</v>
      </c>
      <c r="B18" s="22"/>
      <c r="C18" s="23">
        <v>225</v>
      </c>
      <c r="D18" s="24">
        <v>29000</v>
      </c>
      <c r="E18" s="9">
        <f t="shared" si="1"/>
        <v>16916.666666666664</v>
      </c>
      <c r="F18" s="24">
        <v>10380</v>
      </c>
      <c r="G18" s="10">
        <f t="shared" si="2"/>
        <v>61.359605911330064</v>
      </c>
      <c r="H18" s="11">
        <f>E18-F18</f>
        <v>6536.6666666666642</v>
      </c>
    </row>
    <row r="19" spans="1:8" x14ac:dyDescent="0.25">
      <c r="A19" s="21" t="s">
        <v>20</v>
      </c>
      <c r="B19" s="22"/>
      <c r="C19" s="23">
        <v>226</v>
      </c>
      <c r="D19" s="24">
        <v>6700</v>
      </c>
      <c r="E19" s="9">
        <f t="shared" si="1"/>
        <v>3908.3333333333335</v>
      </c>
      <c r="F19" s="24">
        <v>9254</v>
      </c>
      <c r="G19" s="10">
        <f t="shared" si="2"/>
        <v>236.77611940298507</v>
      </c>
      <c r="H19" s="11">
        <f t="shared" si="0"/>
        <v>-5345.6666666666661</v>
      </c>
    </row>
    <row r="20" spans="1:8" x14ac:dyDescent="0.25">
      <c r="A20" s="21" t="s">
        <v>21</v>
      </c>
      <c r="B20" s="22"/>
      <c r="C20" s="18">
        <v>227</v>
      </c>
      <c r="D20" s="9">
        <v>5000</v>
      </c>
      <c r="E20" s="9">
        <f t="shared" si="1"/>
        <v>2916.666666666667</v>
      </c>
      <c r="F20" s="9">
        <v>2852</v>
      </c>
      <c r="G20" s="10">
        <f t="shared" si="2"/>
        <v>97.782857142857139</v>
      </c>
      <c r="H20" s="11">
        <f>E20-F20</f>
        <v>64.66666666666697</v>
      </c>
    </row>
    <row r="21" spans="1:8" x14ac:dyDescent="0.25">
      <c r="A21" s="82" t="s">
        <v>22</v>
      </c>
      <c r="B21" s="83"/>
      <c r="C21" s="25">
        <v>312</v>
      </c>
      <c r="D21" s="9">
        <v>3000</v>
      </c>
      <c r="E21" s="9">
        <f t="shared" si="1"/>
        <v>1750</v>
      </c>
      <c r="F21" s="9">
        <v>3000</v>
      </c>
      <c r="G21" s="10">
        <f t="shared" si="2"/>
        <v>171.42857142857142</v>
      </c>
      <c r="H21" s="11">
        <f t="shared" si="0"/>
        <v>-1250</v>
      </c>
    </row>
    <row r="22" spans="1:8" ht="12" customHeight="1" x14ac:dyDescent="0.25">
      <c r="A22" s="112" t="s">
        <v>23</v>
      </c>
      <c r="B22" s="113"/>
      <c r="C22" s="25" t="s">
        <v>24</v>
      </c>
      <c r="D22" s="26">
        <v>92100</v>
      </c>
      <c r="E22" s="9">
        <f t="shared" si="1"/>
        <v>53725</v>
      </c>
      <c r="F22" s="26">
        <v>53154</v>
      </c>
      <c r="G22" s="10">
        <f>SUM(F22/E22*100)</f>
        <v>98.937180083759884</v>
      </c>
      <c r="H22" s="11">
        <f t="shared" si="0"/>
        <v>571</v>
      </c>
    </row>
    <row r="23" spans="1:8" x14ac:dyDescent="0.25">
      <c r="A23" s="6" t="s">
        <v>25</v>
      </c>
      <c r="B23" s="7"/>
      <c r="C23" s="25">
        <v>346</v>
      </c>
      <c r="D23" s="26">
        <v>37000</v>
      </c>
      <c r="E23" s="9">
        <f t="shared" si="1"/>
        <v>21583.333333333336</v>
      </c>
      <c r="F23" s="26">
        <v>21277</v>
      </c>
      <c r="G23" s="10">
        <f>F23/E23*100</f>
        <v>98.580694980694972</v>
      </c>
      <c r="H23" s="11">
        <f t="shared" si="0"/>
        <v>306.33333333333576</v>
      </c>
    </row>
    <row r="24" spans="1:8" ht="12" customHeight="1" x14ac:dyDescent="0.25">
      <c r="A24" s="112" t="s">
        <v>26</v>
      </c>
      <c r="B24" s="113"/>
      <c r="C24" s="25">
        <v>291</v>
      </c>
      <c r="D24" s="26">
        <v>26000</v>
      </c>
      <c r="E24" s="9">
        <f t="shared" si="1"/>
        <v>15166.666666666666</v>
      </c>
      <c r="F24" s="26">
        <v>22410</v>
      </c>
      <c r="G24" s="10">
        <f>SUM(F24/E24*100)</f>
        <v>147.75824175824178</v>
      </c>
      <c r="H24" s="11">
        <f>E24-F24</f>
        <v>-7243.3333333333339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2333.333333333333</v>
      </c>
      <c r="F25" s="28"/>
      <c r="G25" s="10"/>
      <c r="H25" s="11">
        <f>E25-F25</f>
        <v>2333.333333333333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53725</v>
      </c>
      <c r="F26" s="28">
        <v>45944</v>
      </c>
      <c r="G26" s="10">
        <f>F26/E26*100</f>
        <v>85.516984644020482</v>
      </c>
      <c r="H26" s="11">
        <f t="shared" si="0"/>
        <v>7781</v>
      </c>
    </row>
    <row r="27" spans="1:8" x14ac:dyDescent="0.25">
      <c r="A27" s="114" t="s">
        <v>31</v>
      </c>
      <c r="B27" s="115"/>
      <c r="C27" s="27" t="s">
        <v>32</v>
      </c>
      <c r="D27" s="28">
        <v>10500</v>
      </c>
      <c r="E27" s="9">
        <f t="shared" si="1"/>
        <v>6125</v>
      </c>
      <c r="F27" s="28">
        <v>10500</v>
      </c>
      <c r="G27" s="10">
        <v>0</v>
      </c>
      <c r="H27" s="11">
        <f t="shared" si="0"/>
        <v>-4375</v>
      </c>
    </row>
    <row r="28" spans="1:8" x14ac:dyDescent="0.25">
      <c r="A28" s="82" t="s">
        <v>33</v>
      </c>
      <c r="B28" s="83"/>
      <c r="C28" s="29" t="s">
        <v>34</v>
      </c>
      <c r="D28" s="9">
        <v>7000</v>
      </c>
      <c r="E28" s="9">
        <f t="shared" si="1"/>
        <v>4083.3333333333335</v>
      </c>
      <c r="F28" s="9"/>
      <c r="G28" s="10">
        <f>SUM(F28/E28*100)</f>
        <v>0</v>
      </c>
      <c r="H28" s="11">
        <f>E28-F28</f>
        <v>4083.3333333333335</v>
      </c>
    </row>
    <row r="29" spans="1:8" x14ac:dyDescent="0.25">
      <c r="A29" s="82" t="s">
        <v>35</v>
      </c>
      <c r="B29" s="83"/>
      <c r="C29" s="29" t="s">
        <v>36</v>
      </c>
      <c r="D29" s="9">
        <v>489000</v>
      </c>
      <c r="E29" s="9">
        <f t="shared" si="1"/>
        <v>285250</v>
      </c>
      <c r="F29" s="9">
        <v>269722</v>
      </c>
      <c r="G29" s="10">
        <f>SUM(F29/E29*100)</f>
        <v>94.556354075372482</v>
      </c>
      <c r="H29" s="11">
        <f>E29-F29</f>
        <v>15528</v>
      </c>
    </row>
    <row r="30" spans="1:8" x14ac:dyDescent="0.25">
      <c r="A30" s="82" t="s">
        <v>33</v>
      </c>
      <c r="B30" s="83"/>
      <c r="C30" s="29" t="s">
        <v>37</v>
      </c>
      <c r="D30" s="9">
        <v>28800</v>
      </c>
      <c r="E30" s="9">
        <f t="shared" si="1"/>
        <v>16800</v>
      </c>
      <c r="F30" s="9"/>
      <c r="G30" s="10"/>
      <c r="H30" s="11">
        <f>E30-F30</f>
        <v>16800</v>
      </c>
    </row>
    <row r="31" spans="1:8" x14ac:dyDescent="0.25">
      <c r="A31" s="82" t="s">
        <v>38</v>
      </c>
      <c r="B31" s="83"/>
      <c r="C31" s="29" t="s">
        <v>39</v>
      </c>
      <c r="D31" s="9">
        <v>1553700</v>
      </c>
      <c r="E31" s="9">
        <f t="shared" si="1"/>
        <v>906325</v>
      </c>
      <c r="F31" s="9">
        <v>377544</v>
      </c>
      <c r="G31" s="10">
        <f>SUM(F31/E31*100)</f>
        <v>41.656580145091446</v>
      </c>
      <c r="H31" s="11">
        <f t="shared" si="0"/>
        <v>528781</v>
      </c>
    </row>
    <row r="32" spans="1:8" x14ac:dyDescent="0.25">
      <c r="A32" s="82" t="s">
        <v>40</v>
      </c>
      <c r="B32" s="83"/>
      <c r="C32" s="29" t="s">
        <v>41</v>
      </c>
      <c r="D32" s="9">
        <v>212000</v>
      </c>
      <c r="E32" s="9">
        <f t="shared" si="1"/>
        <v>123666.66666666667</v>
      </c>
      <c r="F32" s="9"/>
      <c r="G32" s="10">
        <f>SUM(F32/E32*100)</f>
        <v>0</v>
      </c>
      <c r="H32" s="11">
        <f>E32-F32</f>
        <v>123666.66666666667</v>
      </c>
    </row>
    <row r="33" spans="1:8" ht="12.75" customHeight="1" x14ac:dyDescent="0.25">
      <c r="A33" s="80" t="s">
        <v>42</v>
      </c>
      <c r="B33" s="81"/>
      <c r="C33" s="23"/>
      <c r="D33" s="28">
        <f>SUM(D9:D32)</f>
        <v>4175800</v>
      </c>
      <c r="E33" s="9">
        <f t="shared" si="1"/>
        <v>2435883.333333333</v>
      </c>
      <c r="F33" s="28">
        <f>SUM(F9:F32)</f>
        <v>1768908</v>
      </c>
      <c r="G33" s="10">
        <f>F33/E33*100</f>
        <v>72.618748845388055</v>
      </c>
      <c r="H33" s="11">
        <f t="shared" si="0"/>
        <v>666975.33333333302</v>
      </c>
    </row>
    <row r="34" spans="1:8" x14ac:dyDescent="0.25">
      <c r="A34" s="77" t="s">
        <v>43</v>
      </c>
      <c r="B34" s="78"/>
      <c r="C34" s="8"/>
      <c r="D34" s="34">
        <v>782600</v>
      </c>
      <c r="E34" s="9">
        <f t="shared" si="1"/>
        <v>456516.66666666663</v>
      </c>
      <c r="F34" s="34">
        <v>454240</v>
      </c>
      <c r="G34" s="10">
        <f>F34/E34*100</f>
        <v>99.50129604614655</v>
      </c>
      <c r="H34" s="11">
        <f t="shared" si="0"/>
        <v>2276.6666666666279</v>
      </c>
    </row>
    <row r="35" spans="1:8" x14ac:dyDescent="0.25">
      <c r="A35" s="106" t="s">
        <v>44</v>
      </c>
      <c r="B35" s="107"/>
      <c r="C35" s="35"/>
      <c r="D35" s="36">
        <v>996100</v>
      </c>
      <c r="E35" s="9">
        <f t="shared" si="1"/>
        <v>581058.33333333326</v>
      </c>
      <c r="F35" s="36">
        <v>610959</v>
      </c>
      <c r="G35" s="10">
        <f>F35/E35*100</f>
        <v>105.14589757195922</v>
      </c>
      <c r="H35" s="37">
        <f t="shared" si="0"/>
        <v>-29900.666666666744</v>
      </c>
    </row>
    <row r="37" spans="1:8" ht="27" customHeight="1" x14ac:dyDescent="0.25">
      <c r="A37" s="110" t="s">
        <v>45</v>
      </c>
      <c r="B37" s="111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>SUM(C38/12*7)</f>
        <v>619091.66666666674</v>
      </c>
      <c r="E38" s="28">
        <v>619092</v>
      </c>
      <c r="F38" s="28">
        <f t="shared" ref="F38:F42" si="3">SUM(E38/D38*100)</f>
        <v>100.00005384232276</v>
      </c>
      <c r="G38" s="40">
        <f>E38-D38</f>
        <v>0.33333333325572312</v>
      </c>
      <c r="H38" s="41"/>
    </row>
    <row r="39" spans="1:8" ht="12.75" customHeight="1" x14ac:dyDescent="0.25">
      <c r="A39" s="106" t="s">
        <v>78</v>
      </c>
      <c r="B39" s="107"/>
      <c r="C39" s="28">
        <v>767129</v>
      </c>
      <c r="D39" s="34">
        <f t="shared" ref="D39:D52" si="4">SUM(C39/12*7)</f>
        <v>447491.91666666663</v>
      </c>
      <c r="E39" s="28">
        <v>0</v>
      </c>
      <c r="F39" s="28"/>
      <c r="G39" s="40">
        <f>SUM(E39-D39)</f>
        <v>-447491.91666666663</v>
      </c>
      <c r="H39" s="41"/>
    </row>
    <row r="40" spans="1:8" ht="12.75" customHeight="1" x14ac:dyDescent="0.25">
      <c r="A40" s="106" t="s">
        <v>51</v>
      </c>
      <c r="B40" s="107"/>
      <c r="C40" s="28">
        <v>92100</v>
      </c>
      <c r="D40" s="34">
        <f t="shared" si="4"/>
        <v>53725</v>
      </c>
      <c r="E40" s="28">
        <v>69075</v>
      </c>
      <c r="F40" s="28">
        <f t="shared" si="3"/>
        <v>128.57142857142858</v>
      </c>
      <c r="G40" s="40">
        <f t="shared" ref="G40:G54" si="5">SUM(E40-D40)</f>
        <v>15350</v>
      </c>
      <c r="H40" s="41"/>
    </row>
    <row r="41" spans="1:8" ht="12.75" customHeight="1" x14ac:dyDescent="0.25">
      <c r="A41" s="106" t="s">
        <v>52</v>
      </c>
      <c r="B41" s="107"/>
      <c r="C41" s="28">
        <v>489000</v>
      </c>
      <c r="D41" s="34">
        <f t="shared" si="4"/>
        <v>285250</v>
      </c>
      <c r="E41" s="28">
        <v>377018</v>
      </c>
      <c r="F41" s="28">
        <f t="shared" si="3"/>
        <v>132.17107800175285</v>
      </c>
      <c r="G41" s="40">
        <f>SUM(E41-D41)</f>
        <v>91768</v>
      </c>
      <c r="H41" s="41"/>
    </row>
    <row r="42" spans="1:8" ht="12.75" customHeight="1" x14ac:dyDescent="0.25">
      <c r="A42" s="106" t="s">
        <v>53</v>
      </c>
      <c r="B42" s="107"/>
      <c r="C42" s="28">
        <v>700000</v>
      </c>
      <c r="D42" s="34">
        <f t="shared" si="4"/>
        <v>408333.33333333337</v>
      </c>
      <c r="E42" s="28">
        <v>525000</v>
      </c>
      <c r="F42" s="28">
        <f t="shared" si="3"/>
        <v>128.57142857142856</v>
      </c>
      <c r="G42" s="40">
        <f t="shared" si="5"/>
        <v>116666.66666666663</v>
      </c>
      <c r="H42" s="41"/>
    </row>
    <row r="43" spans="1:8" ht="12.75" customHeight="1" x14ac:dyDescent="0.25">
      <c r="A43" s="106" t="s">
        <v>54</v>
      </c>
      <c r="B43" s="107"/>
      <c r="C43" s="28">
        <v>0</v>
      </c>
      <c r="D43" s="34">
        <f t="shared" si="4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5">
      <c r="A44" s="106" t="s">
        <v>79</v>
      </c>
      <c r="B44" s="107"/>
      <c r="C44" s="28">
        <v>19387</v>
      </c>
      <c r="D44" s="34">
        <f t="shared" si="4"/>
        <v>11309.083333333332</v>
      </c>
      <c r="E44" s="28">
        <v>0</v>
      </c>
      <c r="F44" s="28"/>
      <c r="G44" s="40">
        <f>SUM(E44-D44)</f>
        <v>-11309.083333333332</v>
      </c>
      <c r="H44" s="41"/>
    </row>
    <row r="45" spans="1:8" ht="12.75" customHeight="1" x14ac:dyDescent="0.25">
      <c r="A45" s="106"/>
      <c r="B45" s="107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77" t="s">
        <v>56</v>
      </c>
      <c r="B46" s="42"/>
      <c r="C46" s="34">
        <v>82800</v>
      </c>
      <c r="D46" s="34">
        <f t="shared" si="4"/>
        <v>48300</v>
      </c>
      <c r="E46" s="34">
        <v>52771</v>
      </c>
      <c r="F46" s="28">
        <f>E46/D46*100</f>
        <v>109.2567287784679</v>
      </c>
      <c r="G46" s="40">
        <f t="shared" si="5"/>
        <v>4471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4"/>
        <v>17500</v>
      </c>
      <c r="E47" s="34">
        <v>55073</v>
      </c>
      <c r="F47" s="28">
        <f>E47/D47*100</f>
        <v>314.70285714285711</v>
      </c>
      <c r="G47" s="40">
        <f t="shared" si="5"/>
        <v>37573</v>
      </c>
      <c r="H47" s="40"/>
    </row>
    <row r="48" spans="1:8" ht="12.75" customHeight="1" x14ac:dyDescent="0.25">
      <c r="A48" s="106" t="s">
        <v>58</v>
      </c>
      <c r="B48" s="107"/>
      <c r="C48" s="34">
        <v>34400</v>
      </c>
      <c r="D48" s="34">
        <f t="shared" si="4"/>
        <v>20066.666666666664</v>
      </c>
      <c r="E48" s="34">
        <v>1630</v>
      </c>
      <c r="F48" s="28">
        <f>E48/D48*100</f>
        <v>8.1229235880398676</v>
      </c>
      <c r="G48" s="40">
        <f t="shared" si="5"/>
        <v>-18436.666666666664</v>
      </c>
      <c r="H48" s="40"/>
    </row>
    <row r="49" spans="1:8" x14ac:dyDescent="0.25">
      <c r="A49" s="106" t="s">
        <v>59</v>
      </c>
      <c r="B49" s="107"/>
      <c r="C49" s="34">
        <v>32600</v>
      </c>
      <c r="D49" s="34">
        <f t="shared" si="4"/>
        <v>19016.666666666664</v>
      </c>
      <c r="E49" s="34">
        <v>44026</v>
      </c>
      <c r="F49" s="28">
        <f>SUM(E49/D49*100)</f>
        <v>231.512708150745</v>
      </c>
      <c r="G49" s="40">
        <f t="shared" si="5"/>
        <v>25009.333333333336</v>
      </c>
      <c r="H49" s="40"/>
    </row>
    <row r="50" spans="1:8" ht="12.75" customHeight="1" x14ac:dyDescent="0.25">
      <c r="A50" s="106" t="s">
        <v>60</v>
      </c>
      <c r="B50" s="107"/>
      <c r="C50" s="34">
        <v>644100</v>
      </c>
      <c r="D50" s="34">
        <f t="shared" si="4"/>
        <v>375725</v>
      </c>
      <c r="E50" s="34">
        <v>35630</v>
      </c>
      <c r="F50" s="28">
        <f>SUM(E50/D50*100)</f>
        <v>9.482999534233814</v>
      </c>
      <c r="G50" s="40">
        <f t="shared" si="5"/>
        <v>-340095</v>
      </c>
      <c r="H50" s="40"/>
    </row>
    <row r="51" spans="1:8" ht="12.75" customHeight="1" x14ac:dyDescent="0.25">
      <c r="A51" s="106" t="s">
        <v>61</v>
      </c>
      <c r="B51" s="107"/>
      <c r="C51" s="34">
        <v>5300</v>
      </c>
      <c r="D51" s="34">
        <f t="shared" si="4"/>
        <v>3091.666666666667</v>
      </c>
      <c r="E51" s="34">
        <v>1200</v>
      </c>
      <c r="F51" s="28">
        <f>SUM(E51/D51*100)</f>
        <v>38.814016172506733</v>
      </c>
      <c r="G51" s="40">
        <f t="shared" si="5"/>
        <v>-1891.666666666667</v>
      </c>
      <c r="H51" s="40"/>
    </row>
    <row r="52" spans="1:8" ht="12.75" customHeight="1" x14ac:dyDescent="0.25">
      <c r="A52" s="106" t="s">
        <v>71</v>
      </c>
      <c r="B52" s="107"/>
      <c r="C52" s="34">
        <v>100000</v>
      </c>
      <c r="D52" s="34">
        <f t="shared" si="4"/>
        <v>58333.333333333336</v>
      </c>
      <c r="E52" s="34">
        <v>0</v>
      </c>
      <c r="F52" s="34">
        <f>SUM(E52/D52*100)</f>
        <v>0</v>
      </c>
      <c r="G52" s="40">
        <f t="shared" si="5"/>
        <v>-58333.333333333336</v>
      </c>
      <c r="H52" s="40"/>
    </row>
    <row r="53" spans="1:8" x14ac:dyDescent="0.25">
      <c r="A53" s="106" t="s">
        <v>62</v>
      </c>
      <c r="B53" s="107"/>
      <c r="C53" s="34">
        <f>SUM(C46:C52)</f>
        <v>929200</v>
      </c>
      <c r="D53" s="34">
        <f>SUM(D46:D52)</f>
        <v>542033.33333333337</v>
      </c>
      <c r="E53" s="34">
        <f>SUM(E46:E52)</f>
        <v>190330</v>
      </c>
      <c r="F53" s="44">
        <f>SUM(E53/D53*100)</f>
        <v>35.114076625053805</v>
      </c>
      <c r="G53" s="40">
        <f t="shared" si="5"/>
        <v>-351703.33333333337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4058116</v>
      </c>
      <c r="D54" s="34">
        <f>SUM(D38+D39+D40+D41+D42+D53+D43+D44+D45)</f>
        <v>2367234.333333334</v>
      </c>
      <c r="E54" s="34">
        <f>SUM(E38+E39+E40+E41+E42+E53+E43+E44+E45)</f>
        <v>1780515</v>
      </c>
      <c r="F54" s="34">
        <f>E54/D54*100</f>
        <v>75.214987165754437</v>
      </c>
      <c r="G54" s="40">
        <f t="shared" si="5"/>
        <v>-586719.33333333395</v>
      </c>
      <c r="H54" s="40"/>
    </row>
    <row r="56" spans="1:8" ht="12.75" customHeight="1" x14ac:dyDescent="0.25"/>
    <row r="57" spans="1:8" x14ac:dyDescent="0.25">
      <c r="B57" t="s">
        <v>84</v>
      </c>
      <c r="C57" s="84">
        <v>174472.25</v>
      </c>
    </row>
    <row r="58" spans="1:8" x14ac:dyDescent="0.25">
      <c r="B58" t="s">
        <v>85</v>
      </c>
      <c r="C58" s="84"/>
    </row>
    <row r="59" spans="1:8" x14ac:dyDescent="0.25">
      <c r="B59" t="s">
        <v>86</v>
      </c>
      <c r="C59" s="84">
        <v>23131.34</v>
      </c>
    </row>
    <row r="60" spans="1:8" x14ac:dyDescent="0.25">
      <c r="B60" t="s">
        <v>87</v>
      </c>
      <c r="C60" s="84">
        <v>254007.64</v>
      </c>
    </row>
    <row r="61" spans="1:8" x14ac:dyDescent="0.25">
      <c r="B61" t="s">
        <v>88</v>
      </c>
      <c r="C61" s="84">
        <v>-102666.73</v>
      </c>
      <c r="D61" t="s">
        <v>91</v>
      </c>
    </row>
  </sheetData>
  <mergeCells count="22"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C62" sqref="C62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</cols>
  <sheetData>
    <row r="1" spans="1:14" ht="3" customHeight="1" x14ac:dyDescent="0.25"/>
    <row r="2" spans="1:14" ht="20.399999999999999" x14ac:dyDescent="0.35">
      <c r="B2" s="1" t="s">
        <v>0</v>
      </c>
      <c r="C2" s="1"/>
      <c r="D2" s="1"/>
    </row>
    <row r="4" spans="1:14" x14ac:dyDescent="0.25">
      <c r="B4" s="108" t="s">
        <v>1</v>
      </c>
      <c r="C4" s="108"/>
      <c r="D4" s="108"/>
      <c r="E4" s="108"/>
      <c r="F4" s="108"/>
      <c r="G4" s="108"/>
      <c r="H4" s="108"/>
    </row>
    <row r="5" spans="1:14" x14ac:dyDescent="0.25">
      <c r="B5" s="108" t="s">
        <v>2</v>
      </c>
      <c r="C5" s="108"/>
      <c r="D5" s="108"/>
      <c r="E5" s="108"/>
      <c r="F5" s="108"/>
    </row>
    <row r="6" spans="1:14" x14ac:dyDescent="0.25">
      <c r="C6" s="109" t="s">
        <v>92</v>
      </c>
      <c r="D6" s="109"/>
      <c r="E6" s="109"/>
      <c r="F6" s="109"/>
    </row>
    <row r="7" spans="1:14" x14ac:dyDescent="0.25">
      <c r="A7" s="2"/>
      <c r="B7" s="2"/>
    </row>
    <row r="8" spans="1:14" ht="45.75" customHeight="1" x14ac:dyDescent="0.25">
      <c r="A8" s="110" t="s">
        <v>3</v>
      </c>
      <c r="B8" s="111"/>
      <c r="C8" s="87" t="s">
        <v>4</v>
      </c>
      <c r="D8" s="4" t="s">
        <v>69</v>
      </c>
      <c r="E8" s="4" t="s">
        <v>93</v>
      </c>
      <c r="F8" s="4" t="s">
        <v>68</v>
      </c>
      <c r="G8" s="4" t="s">
        <v>5</v>
      </c>
      <c r="H8" s="4" t="s">
        <v>6</v>
      </c>
      <c r="N8" s="5"/>
    </row>
    <row r="9" spans="1:14" x14ac:dyDescent="0.25">
      <c r="A9" s="6" t="s">
        <v>7</v>
      </c>
      <c r="B9" s="7"/>
      <c r="C9" s="8">
        <v>211</v>
      </c>
      <c r="D9" s="9">
        <v>1085400</v>
      </c>
      <c r="E9" s="9">
        <f>SUM(D9/12*8)</f>
        <v>723600</v>
      </c>
      <c r="F9" s="9">
        <v>716259.69</v>
      </c>
      <c r="G9" s="10">
        <f>F9/E9*100</f>
        <v>98.985584577114423</v>
      </c>
      <c r="H9" s="11">
        <f t="shared" ref="H9:H35" si="0">E9-F9</f>
        <v>7340.3100000000559</v>
      </c>
    </row>
    <row r="10" spans="1:14" x14ac:dyDescent="0.25">
      <c r="A10" s="90" t="s">
        <v>8</v>
      </c>
      <c r="B10" s="91"/>
      <c r="C10" s="8">
        <v>213</v>
      </c>
      <c r="D10" s="9">
        <v>327300</v>
      </c>
      <c r="E10" s="9">
        <f t="shared" ref="E10:E32" si="1">SUM(D10/12*8)</f>
        <v>218200</v>
      </c>
      <c r="F10" s="9">
        <v>217670.67</v>
      </c>
      <c r="G10" s="10">
        <f>F10/E10*100</f>
        <v>99.757410632447289</v>
      </c>
      <c r="H10" s="11">
        <f t="shared" si="0"/>
        <v>529.32999999998719</v>
      </c>
    </row>
    <row r="11" spans="1:14" x14ac:dyDescent="0.25">
      <c r="A11" s="90" t="s">
        <v>9</v>
      </c>
      <c r="B11" s="91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5">
      <c r="A12" s="14" t="s">
        <v>10</v>
      </c>
      <c r="B12" s="15"/>
      <c r="C12" s="16">
        <v>221</v>
      </c>
      <c r="D12" s="17">
        <v>40800</v>
      </c>
      <c r="E12" s="9">
        <f t="shared" si="1"/>
        <v>27200</v>
      </c>
      <c r="F12" s="17">
        <v>29022.400000000001</v>
      </c>
      <c r="G12" s="10">
        <f>F12/E12*100</f>
        <v>106.69999999999999</v>
      </c>
      <c r="H12" s="11">
        <f t="shared" si="0"/>
        <v>-1822.4000000000015</v>
      </c>
    </row>
    <row r="13" spans="1:14" x14ac:dyDescent="0.25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5">
      <c r="A14" s="18" t="s">
        <v>13</v>
      </c>
      <c r="B14" s="18"/>
      <c r="C14" s="19" t="s">
        <v>14</v>
      </c>
      <c r="D14" s="9">
        <v>2100</v>
      </c>
      <c r="E14" s="9">
        <f t="shared" si="1"/>
        <v>1400</v>
      </c>
      <c r="F14" s="9">
        <v>0</v>
      </c>
      <c r="G14" s="20"/>
      <c r="H14" s="11">
        <f>E14-F14</f>
        <v>1400</v>
      </c>
    </row>
    <row r="15" spans="1:14" x14ac:dyDescent="0.25">
      <c r="A15" s="90" t="s">
        <v>15</v>
      </c>
      <c r="B15" s="91"/>
      <c r="C15" s="19" t="s">
        <v>16</v>
      </c>
      <c r="D15" s="9">
        <v>53300</v>
      </c>
      <c r="E15" s="9">
        <f t="shared" si="1"/>
        <v>35533.333333333336</v>
      </c>
      <c r="F15" s="9">
        <v>34400</v>
      </c>
      <c r="G15" s="10">
        <f t="shared" ref="G15:G21" si="2">F15/E15*100</f>
        <v>96.810506566604133</v>
      </c>
      <c r="H15" s="11">
        <f t="shared" si="0"/>
        <v>1133.3333333333358</v>
      </c>
    </row>
    <row r="16" spans="1:14" x14ac:dyDescent="0.25">
      <c r="A16" s="14" t="s">
        <v>17</v>
      </c>
      <c r="B16" s="15"/>
      <c r="C16" s="19" t="s">
        <v>18</v>
      </c>
      <c r="D16" s="9">
        <v>70000</v>
      </c>
      <c r="E16" s="9">
        <f t="shared" si="1"/>
        <v>46666.666666666664</v>
      </c>
      <c r="F16" s="9">
        <v>36650.18</v>
      </c>
      <c r="G16" s="10">
        <f t="shared" si="2"/>
        <v>78.536100000000005</v>
      </c>
      <c r="H16" s="11">
        <f>E16-F16</f>
        <v>10016.486666666664</v>
      </c>
    </row>
    <row r="17" spans="1:8" x14ac:dyDescent="0.25">
      <c r="A17" s="14" t="s">
        <v>64</v>
      </c>
      <c r="B17" s="15"/>
      <c r="C17" s="19" t="s">
        <v>65</v>
      </c>
      <c r="D17" s="9">
        <v>1000</v>
      </c>
      <c r="E17" s="9">
        <f t="shared" si="1"/>
        <v>666.66666666666663</v>
      </c>
      <c r="F17" s="9">
        <v>456.89</v>
      </c>
      <c r="G17" s="10">
        <f t="shared" si="2"/>
        <v>68.533500000000004</v>
      </c>
      <c r="H17" s="11">
        <f>E17-F17</f>
        <v>209.77666666666664</v>
      </c>
    </row>
    <row r="18" spans="1:8" x14ac:dyDescent="0.25">
      <c r="A18" s="21" t="s">
        <v>19</v>
      </c>
      <c r="B18" s="22"/>
      <c r="C18" s="23">
        <v>225</v>
      </c>
      <c r="D18" s="24">
        <v>29000</v>
      </c>
      <c r="E18" s="9">
        <f t="shared" si="1"/>
        <v>19333.333333333332</v>
      </c>
      <c r="F18" s="24">
        <v>10380</v>
      </c>
      <c r="G18" s="10">
        <f t="shared" si="2"/>
        <v>53.689655172413794</v>
      </c>
      <c r="H18" s="11">
        <f>E18-F18</f>
        <v>8953.3333333333321</v>
      </c>
    </row>
    <row r="19" spans="1:8" x14ac:dyDescent="0.25">
      <c r="A19" s="21" t="s">
        <v>20</v>
      </c>
      <c r="B19" s="22"/>
      <c r="C19" s="23">
        <v>226</v>
      </c>
      <c r="D19" s="24">
        <v>12630</v>
      </c>
      <c r="E19" s="9">
        <f t="shared" si="1"/>
        <v>8420</v>
      </c>
      <c r="F19" s="24">
        <v>9254.48</v>
      </c>
      <c r="G19" s="10">
        <f t="shared" si="2"/>
        <v>109.91068883610451</v>
      </c>
      <c r="H19" s="11">
        <f t="shared" si="0"/>
        <v>-834.47999999999956</v>
      </c>
    </row>
    <row r="20" spans="1:8" x14ac:dyDescent="0.25">
      <c r="A20" s="21" t="s">
        <v>21</v>
      </c>
      <c r="B20" s="22"/>
      <c r="C20" s="18">
        <v>227</v>
      </c>
      <c r="D20" s="9">
        <v>2852.39</v>
      </c>
      <c r="E20" s="9">
        <f t="shared" si="1"/>
        <v>1901.5933333333332</v>
      </c>
      <c r="F20" s="9">
        <v>2852.39</v>
      </c>
      <c r="G20" s="10">
        <f t="shared" si="2"/>
        <v>150</v>
      </c>
      <c r="H20" s="11">
        <f>E20-F20</f>
        <v>-950.79666666666662</v>
      </c>
    </row>
    <row r="21" spans="1:8" x14ac:dyDescent="0.25">
      <c r="A21" s="90" t="s">
        <v>22</v>
      </c>
      <c r="B21" s="91"/>
      <c r="C21" s="25">
        <v>312</v>
      </c>
      <c r="D21" s="9">
        <v>3000</v>
      </c>
      <c r="E21" s="9">
        <f t="shared" si="1"/>
        <v>2000</v>
      </c>
      <c r="F21" s="9">
        <v>3000</v>
      </c>
      <c r="G21" s="10">
        <f t="shared" si="2"/>
        <v>150</v>
      </c>
      <c r="H21" s="11">
        <f t="shared" si="0"/>
        <v>-1000</v>
      </c>
    </row>
    <row r="22" spans="1:8" ht="12" customHeight="1" x14ac:dyDescent="0.25">
      <c r="A22" s="112" t="s">
        <v>23</v>
      </c>
      <c r="B22" s="113"/>
      <c r="C22" s="25" t="s">
        <v>24</v>
      </c>
      <c r="D22" s="26">
        <v>94772</v>
      </c>
      <c r="E22" s="9">
        <f t="shared" si="1"/>
        <v>63181.333333333336</v>
      </c>
      <c r="F22" s="26">
        <v>59309.25</v>
      </c>
      <c r="G22" s="10">
        <f>SUM(F22/E22*100)</f>
        <v>93.871475752331918</v>
      </c>
      <c r="H22" s="11">
        <f t="shared" si="0"/>
        <v>3872.0833333333358</v>
      </c>
    </row>
    <row r="23" spans="1:8" x14ac:dyDescent="0.25">
      <c r="A23" s="6" t="s">
        <v>25</v>
      </c>
      <c r="B23" s="7"/>
      <c r="C23" s="25">
        <v>346</v>
      </c>
      <c r="D23" s="26">
        <v>26845.61</v>
      </c>
      <c r="E23" s="9">
        <f t="shared" si="1"/>
        <v>17897.073333333334</v>
      </c>
      <c r="F23" s="26">
        <v>21277</v>
      </c>
      <c r="G23" s="10">
        <f>F23/E23*100</f>
        <v>118.88535965470703</v>
      </c>
      <c r="H23" s="11">
        <f t="shared" si="0"/>
        <v>-3379.9266666666663</v>
      </c>
    </row>
    <row r="24" spans="1:8" ht="12" customHeight="1" x14ac:dyDescent="0.25">
      <c r="A24" s="112" t="s">
        <v>26</v>
      </c>
      <c r="B24" s="113"/>
      <c r="C24" s="25">
        <v>291</v>
      </c>
      <c r="D24" s="26">
        <v>27700</v>
      </c>
      <c r="E24" s="9">
        <f t="shared" si="1"/>
        <v>18466.666666666668</v>
      </c>
      <c r="F24" s="26">
        <v>24843</v>
      </c>
      <c r="G24" s="10">
        <f>SUM(F24/E24*100)</f>
        <v>134.52888086642599</v>
      </c>
      <c r="H24" s="11">
        <f>E24-F24</f>
        <v>-6376.3333333333321</v>
      </c>
    </row>
    <row r="25" spans="1:8" x14ac:dyDescent="0.25">
      <c r="A25" s="21" t="s">
        <v>27</v>
      </c>
      <c r="B25" s="22"/>
      <c r="C25" s="27" t="s">
        <v>28</v>
      </c>
      <c r="D25" s="28">
        <v>4000</v>
      </c>
      <c r="E25" s="9">
        <f t="shared" si="1"/>
        <v>2666.6666666666665</v>
      </c>
      <c r="F25" s="28">
        <v>4000</v>
      </c>
      <c r="G25" s="10"/>
      <c r="H25" s="11">
        <f>E25-F25</f>
        <v>-1333.3333333333335</v>
      </c>
    </row>
    <row r="26" spans="1:8" x14ac:dyDescent="0.25">
      <c r="A26" s="21" t="s">
        <v>29</v>
      </c>
      <c r="B26" s="22"/>
      <c r="C26" s="27" t="s">
        <v>30</v>
      </c>
      <c r="D26" s="28">
        <v>92100</v>
      </c>
      <c r="E26" s="9">
        <f t="shared" si="1"/>
        <v>61400</v>
      </c>
      <c r="F26" s="28">
        <v>52507.040000000001</v>
      </c>
      <c r="G26" s="10">
        <f>F26/E26*100</f>
        <v>85.516351791530937</v>
      </c>
      <c r="H26" s="11">
        <f t="shared" si="0"/>
        <v>8892.9599999999991</v>
      </c>
    </row>
    <row r="27" spans="1:8" x14ac:dyDescent="0.25">
      <c r="A27" s="114" t="s">
        <v>31</v>
      </c>
      <c r="B27" s="115"/>
      <c r="C27" s="27" t="s">
        <v>32</v>
      </c>
      <c r="D27" s="28">
        <v>10500</v>
      </c>
      <c r="E27" s="9">
        <f t="shared" si="1"/>
        <v>7000</v>
      </c>
      <c r="F27" s="28">
        <v>10500</v>
      </c>
      <c r="G27" s="10">
        <v>0</v>
      </c>
      <c r="H27" s="11">
        <f t="shared" si="0"/>
        <v>-3500</v>
      </c>
    </row>
    <row r="28" spans="1:8" x14ac:dyDescent="0.25">
      <c r="A28" s="90" t="s">
        <v>33</v>
      </c>
      <c r="B28" s="91"/>
      <c r="C28" s="29" t="s">
        <v>34</v>
      </c>
      <c r="D28" s="9">
        <v>7000</v>
      </c>
      <c r="E28" s="9">
        <f t="shared" si="1"/>
        <v>4666.666666666667</v>
      </c>
      <c r="F28" s="9"/>
      <c r="G28" s="10">
        <f>SUM(F28/E28*100)</f>
        <v>0</v>
      </c>
      <c r="H28" s="11">
        <f>E28-F28</f>
        <v>4666.666666666667</v>
      </c>
    </row>
    <row r="29" spans="1:8" x14ac:dyDescent="0.25">
      <c r="A29" s="90" t="s">
        <v>35</v>
      </c>
      <c r="B29" s="91"/>
      <c r="C29" s="29" t="s">
        <v>36</v>
      </c>
      <c r="D29" s="9">
        <v>489000</v>
      </c>
      <c r="E29" s="9">
        <f t="shared" si="1"/>
        <v>326000</v>
      </c>
      <c r="F29" s="9">
        <v>269722</v>
      </c>
      <c r="G29" s="10">
        <f>SUM(F29/E29*100)</f>
        <v>82.73680981595092</v>
      </c>
      <c r="H29" s="11">
        <f>E29-F29</f>
        <v>56278</v>
      </c>
    </row>
    <row r="30" spans="1:8" x14ac:dyDescent="0.25">
      <c r="A30" s="90" t="s">
        <v>33</v>
      </c>
      <c r="B30" s="91"/>
      <c r="C30" s="29" t="s">
        <v>37</v>
      </c>
      <c r="D30" s="9">
        <v>28800</v>
      </c>
      <c r="E30" s="9">
        <f t="shared" si="1"/>
        <v>19200</v>
      </c>
      <c r="F30" s="9">
        <v>28800</v>
      </c>
      <c r="G30" s="10"/>
      <c r="H30" s="11">
        <f>E30-F30</f>
        <v>-9600</v>
      </c>
    </row>
    <row r="31" spans="1:8" x14ac:dyDescent="0.25">
      <c r="A31" s="90" t="s">
        <v>38</v>
      </c>
      <c r="B31" s="91"/>
      <c r="C31" s="29" t="s">
        <v>39</v>
      </c>
      <c r="D31" s="92">
        <v>1542358.98</v>
      </c>
      <c r="E31" s="9">
        <f t="shared" si="1"/>
        <v>1028239.32</v>
      </c>
      <c r="F31" s="9">
        <v>404288.72</v>
      </c>
      <c r="G31" s="10">
        <f>SUM(F31/E31*100)</f>
        <v>39.318543080029265</v>
      </c>
      <c r="H31" s="11">
        <f t="shared" si="0"/>
        <v>623950.6</v>
      </c>
    </row>
    <row r="32" spans="1:8" x14ac:dyDescent="0.25">
      <c r="A32" s="90" t="s">
        <v>40</v>
      </c>
      <c r="B32" s="91"/>
      <c r="C32" s="29" t="s">
        <v>41</v>
      </c>
      <c r="D32" s="9">
        <v>212000</v>
      </c>
      <c r="E32" s="9">
        <f t="shared" si="1"/>
        <v>141333.33333333334</v>
      </c>
      <c r="F32" s="9"/>
      <c r="G32" s="10">
        <f>SUM(F32/E32*100)</f>
        <v>0</v>
      </c>
      <c r="H32" s="11">
        <f>E32-F32</f>
        <v>141333.33333333334</v>
      </c>
    </row>
    <row r="33" spans="1:8" ht="12.75" customHeight="1" x14ac:dyDescent="0.25">
      <c r="A33" s="88" t="s">
        <v>42</v>
      </c>
      <c r="B33" s="89"/>
      <c r="C33" s="23"/>
      <c r="D33" s="28">
        <f>SUM(D9:D32)</f>
        <v>4162458.98</v>
      </c>
      <c r="E33" s="9">
        <f>SUM(D33/12*8)</f>
        <v>2774972.6533333333</v>
      </c>
      <c r="F33" s="28">
        <f>SUM(F9:F32)</f>
        <v>1935193.71</v>
      </c>
      <c r="G33" s="10">
        <f>F33/E33*100</f>
        <v>69.737397508239226</v>
      </c>
      <c r="H33" s="11">
        <f t="shared" si="0"/>
        <v>839778.94333333336</v>
      </c>
    </row>
    <row r="34" spans="1:8" x14ac:dyDescent="0.25">
      <c r="A34" s="85" t="s">
        <v>43</v>
      </c>
      <c r="B34" s="86"/>
      <c r="C34" s="8"/>
      <c r="D34" s="34">
        <v>782600</v>
      </c>
      <c r="E34" s="9">
        <f>SUM(D34/12*8)</f>
        <v>521733.33333333331</v>
      </c>
      <c r="F34" s="34">
        <v>454240</v>
      </c>
      <c r="G34" s="10">
        <f>F34/E34*100</f>
        <v>87.063634040378233</v>
      </c>
      <c r="H34" s="11">
        <f t="shared" si="0"/>
        <v>67493.333333333314</v>
      </c>
    </row>
    <row r="35" spans="1:8" x14ac:dyDescent="0.25">
      <c r="A35" s="106" t="s">
        <v>44</v>
      </c>
      <c r="B35" s="107"/>
      <c r="C35" s="35"/>
      <c r="D35" s="36">
        <v>996100</v>
      </c>
      <c r="E35" s="9">
        <f>SUM(D35/12*8)</f>
        <v>664066.66666666663</v>
      </c>
      <c r="F35" s="36">
        <v>610959</v>
      </c>
      <c r="G35" s="10">
        <f>F35/E35*100</f>
        <v>92.002660375464316</v>
      </c>
      <c r="H35" s="37">
        <f t="shared" si="0"/>
        <v>53107.666666666628</v>
      </c>
    </row>
    <row r="37" spans="1:8" ht="27" customHeight="1" x14ac:dyDescent="0.25">
      <c r="A37" s="110" t="s">
        <v>45</v>
      </c>
      <c r="B37" s="111"/>
      <c r="C37" s="4" t="s">
        <v>70</v>
      </c>
      <c r="D37" s="4" t="s">
        <v>46</v>
      </c>
      <c r="E37" s="4" t="s">
        <v>47</v>
      </c>
      <c r="F37" s="4" t="s">
        <v>5</v>
      </c>
      <c r="G37" s="4" t="s">
        <v>48</v>
      </c>
      <c r="H37" s="4"/>
    </row>
    <row r="38" spans="1:8" ht="12.75" customHeight="1" x14ac:dyDescent="0.25">
      <c r="A38" s="38" t="s">
        <v>49</v>
      </c>
      <c r="B38" s="39"/>
      <c r="C38" s="28">
        <v>1061300</v>
      </c>
      <c r="D38" s="34">
        <f t="shared" ref="D38:D40" si="3">SUM(C38/12*8)</f>
        <v>707533.33333333337</v>
      </c>
      <c r="E38" s="28">
        <v>707533.34</v>
      </c>
      <c r="F38" s="28">
        <f t="shared" ref="F38:F42" si="4">SUM(E38/D38*100)</f>
        <v>100.00000094224065</v>
      </c>
      <c r="G38" s="40">
        <f>E38-D38</f>
        <v>6.6666665952652693E-3</v>
      </c>
      <c r="H38" s="41"/>
    </row>
    <row r="39" spans="1:8" ht="12.75" customHeight="1" x14ac:dyDescent="0.25">
      <c r="A39" s="106" t="s">
        <v>78</v>
      </c>
      <c r="B39" s="107"/>
      <c r="C39" s="28">
        <v>767129</v>
      </c>
      <c r="D39" s="34">
        <f t="shared" si="3"/>
        <v>511419.33333333331</v>
      </c>
      <c r="E39" s="28">
        <v>0</v>
      </c>
      <c r="F39" s="28"/>
      <c r="G39" s="40">
        <f>SUM(E39-D39)</f>
        <v>-511419.33333333331</v>
      </c>
      <c r="H39" s="41"/>
    </row>
    <row r="40" spans="1:8" ht="12.75" customHeight="1" x14ac:dyDescent="0.25">
      <c r="A40" s="106" t="s">
        <v>51</v>
      </c>
      <c r="B40" s="107"/>
      <c r="C40" s="28">
        <v>92100</v>
      </c>
      <c r="D40" s="34">
        <f t="shared" si="3"/>
        <v>61400</v>
      </c>
      <c r="E40" s="28">
        <v>69075</v>
      </c>
      <c r="F40" s="28">
        <f t="shared" si="4"/>
        <v>112.5</v>
      </c>
      <c r="G40" s="40">
        <f t="shared" ref="G40:G54" si="5">SUM(E40-D40)</f>
        <v>7675</v>
      </c>
      <c r="H40" s="41"/>
    </row>
    <row r="41" spans="1:8" ht="12.75" customHeight="1" x14ac:dyDescent="0.25">
      <c r="A41" s="106" t="s">
        <v>52</v>
      </c>
      <c r="B41" s="107"/>
      <c r="C41" s="28">
        <v>489000</v>
      </c>
      <c r="D41" s="34">
        <f>SUM(C41/12*8)</f>
        <v>326000</v>
      </c>
      <c r="E41" s="28">
        <v>377018</v>
      </c>
      <c r="F41" s="28">
        <f t="shared" si="4"/>
        <v>115.64969325153373</v>
      </c>
      <c r="G41" s="40">
        <f>SUM(E41-D41)</f>
        <v>51018</v>
      </c>
      <c r="H41" s="41"/>
    </row>
    <row r="42" spans="1:8" ht="12.75" customHeight="1" x14ac:dyDescent="0.25">
      <c r="A42" s="106" t="s">
        <v>53</v>
      </c>
      <c r="B42" s="107"/>
      <c r="C42" s="28">
        <v>700000</v>
      </c>
      <c r="D42" s="34">
        <f t="shared" ref="D42:D51" si="6">SUM(C42/12*8)</f>
        <v>466666.66666666669</v>
      </c>
      <c r="E42" s="28">
        <v>525000</v>
      </c>
      <c r="F42" s="28">
        <f t="shared" si="4"/>
        <v>112.5</v>
      </c>
      <c r="G42" s="40">
        <f t="shared" si="5"/>
        <v>58333.333333333314</v>
      </c>
      <c r="H42" s="41"/>
    </row>
    <row r="43" spans="1:8" ht="12.75" customHeight="1" x14ac:dyDescent="0.25">
      <c r="A43" s="106" t="s">
        <v>54</v>
      </c>
      <c r="B43" s="107"/>
      <c r="C43" s="28">
        <v>0</v>
      </c>
      <c r="D43" s="34">
        <f t="shared" si="6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 x14ac:dyDescent="0.25">
      <c r="A44" s="106" t="s">
        <v>79</v>
      </c>
      <c r="B44" s="107"/>
      <c r="C44" s="28">
        <v>19387</v>
      </c>
      <c r="D44" s="34">
        <f t="shared" si="6"/>
        <v>12924.666666666666</v>
      </c>
      <c r="E44" s="28">
        <v>0</v>
      </c>
      <c r="F44" s="28"/>
      <c r="G44" s="40">
        <f>SUM(E44-D44)</f>
        <v>-12924.666666666666</v>
      </c>
      <c r="H44" s="41"/>
    </row>
    <row r="45" spans="1:8" ht="12.75" customHeight="1" x14ac:dyDescent="0.25">
      <c r="A45" s="106"/>
      <c r="B45" s="107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 x14ac:dyDescent="0.25">
      <c r="A46" s="85" t="s">
        <v>56</v>
      </c>
      <c r="B46" s="42"/>
      <c r="C46" s="34">
        <v>82800</v>
      </c>
      <c r="D46" s="34">
        <f t="shared" si="6"/>
        <v>55200</v>
      </c>
      <c r="E46" s="34">
        <v>56229.63</v>
      </c>
      <c r="F46" s="28">
        <f>E46/D46*100</f>
        <v>101.86527173913042</v>
      </c>
      <c r="G46" s="40">
        <f t="shared" si="5"/>
        <v>1029.6299999999974</v>
      </c>
      <c r="H46" s="40"/>
    </row>
    <row r="47" spans="1:8" ht="12.75" customHeight="1" x14ac:dyDescent="0.25">
      <c r="A47" s="43" t="s">
        <v>57</v>
      </c>
      <c r="B47" s="43"/>
      <c r="C47" s="34">
        <v>30000</v>
      </c>
      <c r="D47" s="34">
        <f t="shared" si="6"/>
        <v>20000</v>
      </c>
      <c r="E47" s="34">
        <v>55073</v>
      </c>
      <c r="F47" s="28">
        <f>E47/D47*100</f>
        <v>275.36500000000001</v>
      </c>
      <c r="G47" s="40">
        <f t="shared" si="5"/>
        <v>35073</v>
      </c>
      <c r="H47" s="40"/>
    </row>
    <row r="48" spans="1:8" ht="12.75" customHeight="1" x14ac:dyDescent="0.25">
      <c r="A48" s="106" t="s">
        <v>58</v>
      </c>
      <c r="B48" s="107"/>
      <c r="C48" s="34">
        <v>34400</v>
      </c>
      <c r="D48" s="34">
        <f t="shared" si="6"/>
        <v>22933.333333333332</v>
      </c>
      <c r="E48" s="34">
        <v>1636.83</v>
      </c>
      <c r="F48" s="28">
        <f>E48/D48*100</f>
        <v>7.1373401162790699</v>
      </c>
      <c r="G48" s="40">
        <f t="shared" si="5"/>
        <v>-21296.503333333334</v>
      </c>
      <c r="H48" s="40"/>
    </row>
    <row r="49" spans="1:8" x14ac:dyDescent="0.25">
      <c r="A49" s="106" t="s">
        <v>59</v>
      </c>
      <c r="B49" s="107"/>
      <c r="C49" s="34">
        <v>32600</v>
      </c>
      <c r="D49" s="34">
        <f t="shared" si="6"/>
        <v>21733.333333333332</v>
      </c>
      <c r="E49" s="34">
        <v>45993.54</v>
      </c>
      <c r="F49" s="28">
        <f>SUM(E49/D49*100)</f>
        <v>211.62671779141107</v>
      </c>
      <c r="G49" s="40">
        <f t="shared" si="5"/>
        <v>24260.206666666669</v>
      </c>
      <c r="H49" s="40"/>
    </row>
    <row r="50" spans="1:8" ht="12.75" customHeight="1" x14ac:dyDescent="0.25">
      <c r="A50" s="106" t="s">
        <v>60</v>
      </c>
      <c r="B50" s="107"/>
      <c r="C50" s="34">
        <v>644100</v>
      </c>
      <c r="D50" s="34">
        <f t="shared" si="6"/>
        <v>429400</v>
      </c>
      <c r="E50" s="34">
        <v>38183.15</v>
      </c>
      <c r="F50" s="28">
        <f>SUM(E50/D50*100)</f>
        <v>8.8922100605496048</v>
      </c>
      <c r="G50" s="40">
        <f t="shared" si="5"/>
        <v>-391216.85</v>
      </c>
      <c r="H50" s="40"/>
    </row>
    <row r="51" spans="1:8" ht="12.75" customHeight="1" x14ac:dyDescent="0.25">
      <c r="A51" s="106" t="s">
        <v>61</v>
      </c>
      <c r="B51" s="107"/>
      <c r="C51" s="34">
        <v>5300</v>
      </c>
      <c r="D51" s="34">
        <f t="shared" si="6"/>
        <v>3533.3333333333335</v>
      </c>
      <c r="E51" s="34">
        <v>1200</v>
      </c>
      <c r="F51" s="28">
        <f>SUM(E51/D51*100)</f>
        <v>33.962264150943398</v>
      </c>
      <c r="G51" s="40">
        <f t="shared" si="5"/>
        <v>-2333.3333333333335</v>
      </c>
      <c r="H51" s="40"/>
    </row>
    <row r="52" spans="1:8" ht="12.75" customHeight="1" x14ac:dyDescent="0.25">
      <c r="A52" s="106" t="s">
        <v>71</v>
      </c>
      <c r="B52" s="107"/>
      <c r="C52" s="34">
        <v>100000</v>
      </c>
      <c r="D52" s="34">
        <f>SUM(C52/12*8)</f>
        <v>66666.666666666672</v>
      </c>
      <c r="E52" s="34">
        <v>548.07000000000005</v>
      </c>
      <c r="F52" s="34">
        <f>SUM(E52/D52*100)</f>
        <v>0.82210500000000009</v>
      </c>
      <c r="G52" s="40">
        <f t="shared" si="5"/>
        <v>-66118.596666666665</v>
      </c>
      <c r="H52" s="40"/>
    </row>
    <row r="53" spans="1:8" x14ac:dyDescent="0.25">
      <c r="A53" s="106" t="s">
        <v>62</v>
      </c>
      <c r="B53" s="107"/>
      <c r="C53" s="34">
        <f>SUM(C46:C52)</f>
        <v>929200</v>
      </c>
      <c r="D53" s="34">
        <f>SUM(D46:D52)</f>
        <v>619466.66666666663</v>
      </c>
      <c r="E53" s="34">
        <f>SUM(E46:E52)</f>
        <v>198864.22</v>
      </c>
      <c r="F53" s="44">
        <f>SUM(E53/D53*100)</f>
        <v>32.102489238054247</v>
      </c>
      <c r="G53" s="40">
        <f t="shared" si="5"/>
        <v>-420602.44666666666</v>
      </c>
      <c r="H53" s="40"/>
    </row>
    <row r="54" spans="1:8" x14ac:dyDescent="0.25">
      <c r="A54" s="45" t="s">
        <v>63</v>
      </c>
      <c r="B54" s="46"/>
      <c r="C54" s="34">
        <f>SUM(C38,C53,C40,C41,C42,C43,C39,C45,C44)</f>
        <v>4058116</v>
      </c>
      <c r="D54" s="34">
        <f>SUM(D38+D39+D40+D41+D42+D53+D43+D44+D45)</f>
        <v>2705410.6666666665</v>
      </c>
      <c r="E54" s="34">
        <f>SUM(E38+E39+E40+E41+E42+E53+E43+E44+E45)</f>
        <v>1877490.5599999998</v>
      </c>
      <c r="F54" s="34">
        <f>E54/D54*100</f>
        <v>69.397618007962308</v>
      </c>
      <c r="G54" s="40">
        <f t="shared" si="5"/>
        <v>-827920.10666666669</v>
      </c>
      <c r="H54" s="40"/>
    </row>
    <row r="56" spans="1:8" ht="12.75" customHeight="1" x14ac:dyDescent="0.25"/>
    <row r="57" spans="1:8" x14ac:dyDescent="0.25">
      <c r="B57" t="s">
        <v>84</v>
      </c>
      <c r="C57" s="84">
        <v>105160.26</v>
      </c>
    </row>
    <row r="58" spans="1:8" x14ac:dyDescent="0.25">
      <c r="B58" t="s">
        <v>85</v>
      </c>
      <c r="C58" s="84"/>
    </row>
    <row r="59" spans="1:8" x14ac:dyDescent="0.25">
      <c r="B59" t="s">
        <v>86</v>
      </c>
      <c r="C59" s="84">
        <v>16567.96</v>
      </c>
    </row>
    <row r="60" spans="1:8" x14ac:dyDescent="0.25">
      <c r="B60" t="s">
        <v>87</v>
      </c>
      <c r="C60" s="84">
        <v>227262.64</v>
      </c>
    </row>
    <row r="61" spans="1:8" x14ac:dyDescent="0.25">
      <c r="B61" t="s">
        <v>88</v>
      </c>
      <c r="C61" s="84">
        <v>-138670.24</v>
      </c>
      <c r="D61" t="s">
        <v>91</v>
      </c>
    </row>
  </sheetData>
  <mergeCells count="22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50:B50"/>
    <mergeCell ref="A51:B51"/>
    <mergeCell ref="A52:B52"/>
    <mergeCell ref="A53:B53"/>
    <mergeCell ref="A42:B42"/>
    <mergeCell ref="A43:B43"/>
    <mergeCell ref="A44:B44"/>
    <mergeCell ref="A45:B45"/>
    <mergeCell ref="A48:B48"/>
    <mergeCell ref="A49:B49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>
      <selection activeCell="B29" sqref="B29:F29"/>
    </sheetView>
  </sheetViews>
  <sheetFormatPr defaultRowHeight="13.2" x14ac:dyDescent="0.25"/>
  <cols>
    <col min="2" max="2" width="13.109375" customWidth="1"/>
    <col min="3" max="3" width="11.109375" customWidth="1"/>
    <col min="4" max="4" width="12.5546875" customWidth="1"/>
    <col min="5" max="6" width="11.88671875" customWidth="1"/>
    <col min="7" max="7" width="10.5546875" customWidth="1"/>
    <col min="8" max="8" width="8.88671875" customWidth="1"/>
    <col min="9" max="16" width="10.109375" bestFit="1" customWidth="1"/>
    <col min="17" max="17" width="8.5546875" customWidth="1"/>
    <col min="20" max="20" width="11.88671875" customWidth="1"/>
    <col min="21" max="21" width="0.109375" customWidth="1"/>
    <col min="22" max="22" width="3.88671875" customWidth="1"/>
  </cols>
  <sheetData>
    <row r="1" spans="1:22" ht="3" customHeight="1" x14ac:dyDescent="0.25"/>
    <row r="2" spans="1:22" ht="20.399999999999999" x14ac:dyDescent="0.35">
      <c r="B2" s="1" t="s">
        <v>0</v>
      </c>
      <c r="C2" s="1"/>
      <c r="D2" s="1"/>
    </row>
    <row r="4" spans="1:22" x14ac:dyDescent="0.25">
      <c r="B4" s="118" t="s">
        <v>96</v>
      </c>
      <c r="C4" s="118"/>
      <c r="D4" s="118"/>
      <c r="E4" s="118"/>
      <c r="F4" s="118"/>
      <c r="G4" s="118"/>
      <c r="H4" s="118"/>
    </row>
    <row r="5" spans="1:22" x14ac:dyDescent="0.25">
      <c r="B5" s="118" t="s">
        <v>2</v>
      </c>
      <c r="C5" s="118"/>
      <c r="D5" s="118"/>
      <c r="E5" s="118"/>
      <c r="F5" s="118"/>
      <c r="G5" s="96"/>
      <c r="H5" s="96"/>
    </row>
    <row r="6" spans="1:22" x14ac:dyDescent="0.25">
      <c r="B6" s="96"/>
      <c r="C6" s="119" t="s">
        <v>95</v>
      </c>
      <c r="D6" s="119"/>
      <c r="E6" s="119"/>
      <c r="F6" s="119"/>
      <c r="G6" s="96"/>
      <c r="H6" s="96"/>
    </row>
    <row r="7" spans="1:22" x14ac:dyDescent="0.25">
      <c r="A7" s="2"/>
      <c r="B7" s="2"/>
    </row>
    <row r="9" spans="1:22" ht="46.5" customHeight="1" x14ac:dyDescent="0.25">
      <c r="A9" s="120" t="s">
        <v>45</v>
      </c>
      <c r="B9" s="121"/>
      <c r="C9" s="4" t="s">
        <v>70</v>
      </c>
      <c r="D9" s="4" t="s">
        <v>46</v>
      </c>
      <c r="E9" s="4" t="s">
        <v>47</v>
      </c>
      <c r="F9" s="93">
        <v>44105</v>
      </c>
      <c r="G9" s="93">
        <v>44106</v>
      </c>
      <c r="H9" s="95" t="s">
        <v>94</v>
      </c>
      <c r="I9" s="93">
        <v>44110</v>
      </c>
      <c r="J9" s="93">
        <v>44111</v>
      </c>
      <c r="K9" s="93">
        <v>44112</v>
      </c>
      <c r="L9" s="93">
        <v>44113</v>
      </c>
      <c r="M9" s="93">
        <v>44117</v>
      </c>
      <c r="N9" s="93">
        <v>44118</v>
      </c>
      <c r="O9" s="93">
        <v>44119</v>
      </c>
      <c r="P9" s="93">
        <v>44120</v>
      </c>
      <c r="Q9" s="93" t="s">
        <v>99</v>
      </c>
      <c r="R9" s="4" t="s">
        <v>97</v>
      </c>
      <c r="S9" s="4" t="s">
        <v>5</v>
      </c>
      <c r="T9" s="4" t="s">
        <v>98</v>
      </c>
      <c r="U9" s="4" t="s">
        <v>48</v>
      </c>
      <c r="V9" s="4"/>
    </row>
    <row r="10" spans="1:22" ht="12.75" customHeight="1" x14ac:dyDescent="0.25">
      <c r="A10" s="98" t="s">
        <v>49</v>
      </c>
      <c r="B10" s="99"/>
      <c r="C10" s="28">
        <v>1061300</v>
      </c>
      <c r="D10" s="34">
        <f>SUM(C10/12*9)</f>
        <v>795975</v>
      </c>
      <c r="E10" s="28">
        <v>782586.75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>
        <f t="shared" ref="R10:R17" si="0">E10</f>
        <v>782586.75</v>
      </c>
      <c r="S10" s="28">
        <f>R10/C10*100</f>
        <v>73.738504664091209</v>
      </c>
      <c r="T10" s="28">
        <f>R10-C10</f>
        <v>-278713.25</v>
      </c>
      <c r="U10" s="40">
        <f>R10-D10</f>
        <v>-13388.25</v>
      </c>
      <c r="V10" s="41"/>
    </row>
    <row r="11" spans="1:22" ht="12.75" customHeight="1" x14ac:dyDescent="0.25">
      <c r="A11" s="116" t="s">
        <v>78</v>
      </c>
      <c r="B11" s="117"/>
      <c r="C11" s="28">
        <v>767129</v>
      </c>
      <c r="D11" s="34">
        <f t="shared" ref="D11:D25" si="1">SUM(C11/12*9)</f>
        <v>575346.75</v>
      </c>
      <c r="E11" s="28">
        <v>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>
        <f t="shared" si="0"/>
        <v>0</v>
      </c>
      <c r="S11" s="28">
        <v>0</v>
      </c>
      <c r="T11" s="28">
        <f>E11-C11</f>
        <v>-767129</v>
      </c>
      <c r="U11" s="40">
        <f t="shared" ref="U11:U25" si="2">SUM(R11-D11)</f>
        <v>-575346.75</v>
      </c>
      <c r="V11" s="41"/>
    </row>
    <row r="12" spans="1:22" ht="12.75" customHeight="1" x14ac:dyDescent="0.25">
      <c r="A12" s="116" t="s">
        <v>51</v>
      </c>
      <c r="B12" s="117"/>
      <c r="C12" s="28">
        <v>92100</v>
      </c>
      <c r="D12" s="34">
        <f t="shared" si="1"/>
        <v>69075</v>
      </c>
      <c r="E12" s="28">
        <v>69075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>
        <f t="shared" si="0"/>
        <v>69075</v>
      </c>
      <c r="S12" s="28">
        <f>R12/C12*100</f>
        <v>75</v>
      </c>
      <c r="T12" s="28">
        <f>R12-C12</f>
        <v>-23025</v>
      </c>
      <c r="U12" s="40">
        <f t="shared" si="2"/>
        <v>0</v>
      </c>
      <c r="V12" s="41"/>
    </row>
    <row r="13" spans="1:22" ht="12.75" customHeight="1" x14ac:dyDescent="0.25">
      <c r="A13" s="116" t="s">
        <v>52</v>
      </c>
      <c r="B13" s="117"/>
      <c r="C13" s="28">
        <v>489000</v>
      </c>
      <c r="D13" s="34">
        <f t="shared" si="1"/>
        <v>366750</v>
      </c>
      <c r="E13" s="28">
        <v>489000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>
        <f t="shared" si="0"/>
        <v>489000</v>
      </c>
      <c r="S13" s="28">
        <v>100</v>
      </c>
      <c r="T13" s="28">
        <v>0</v>
      </c>
      <c r="U13" s="40">
        <f t="shared" si="2"/>
        <v>122250</v>
      </c>
      <c r="V13" s="41"/>
    </row>
    <row r="14" spans="1:22" ht="12.75" customHeight="1" x14ac:dyDescent="0.25">
      <c r="A14" s="116" t="s">
        <v>53</v>
      </c>
      <c r="B14" s="117"/>
      <c r="C14" s="28">
        <v>700000</v>
      </c>
      <c r="D14" s="34">
        <f t="shared" si="1"/>
        <v>525000</v>
      </c>
      <c r="E14" s="28">
        <v>525000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>
        <f t="shared" si="0"/>
        <v>525000</v>
      </c>
      <c r="S14" s="28">
        <v>75</v>
      </c>
      <c r="T14" s="28">
        <f>E14-C14</f>
        <v>-175000</v>
      </c>
      <c r="U14" s="40">
        <f t="shared" si="2"/>
        <v>0</v>
      </c>
      <c r="V14" s="41"/>
    </row>
    <row r="15" spans="1:22" ht="12.75" customHeight="1" x14ac:dyDescent="0.25">
      <c r="A15" s="116" t="s">
        <v>54</v>
      </c>
      <c r="B15" s="117"/>
      <c r="C15" s="28">
        <v>0</v>
      </c>
      <c r="D15" s="34">
        <f t="shared" si="1"/>
        <v>0</v>
      </c>
      <c r="E15" s="28">
        <v>0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>
        <f t="shared" si="0"/>
        <v>0</v>
      </c>
      <c r="S15" s="28"/>
      <c r="T15" s="28">
        <v>0</v>
      </c>
      <c r="U15" s="40">
        <f t="shared" si="2"/>
        <v>0</v>
      </c>
      <c r="V15" s="41"/>
    </row>
    <row r="16" spans="1:22" ht="12.75" customHeight="1" x14ac:dyDescent="0.25">
      <c r="A16" s="116" t="s">
        <v>79</v>
      </c>
      <c r="B16" s="117"/>
      <c r="C16" s="28">
        <v>19387</v>
      </c>
      <c r="D16" s="34">
        <f t="shared" si="1"/>
        <v>14540.25</v>
      </c>
      <c r="E16" s="28">
        <v>11500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>
        <f t="shared" si="0"/>
        <v>11500</v>
      </c>
      <c r="S16" s="28">
        <f>R16/C16*100</f>
        <v>59.318099757569506</v>
      </c>
      <c r="T16" s="28">
        <f>R16-C16</f>
        <v>-7887</v>
      </c>
      <c r="U16" s="40">
        <f t="shared" si="2"/>
        <v>-3040.25</v>
      </c>
      <c r="V16" s="41"/>
    </row>
    <row r="17" spans="1:22" ht="12.75" customHeight="1" x14ac:dyDescent="0.25">
      <c r="A17" s="116"/>
      <c r="B17" s="117"/>
      <c r="C17" s="28">
        <v>0</v>
      </c>
      <c r="D17" s="34">
        <f t="shared" si="1"/>
        <v>0</v>
      </c>
      <c r="E17" s="28">
        <v>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>
        <f t="shared" si="0"/>
        <v>0</v>
      </c>
      <c r="S17" s="28"/>
      <c r="T17" s="28">
        <v>0</v>
      </c>
      <c r="U17" s="40">
        <f t="shared" si="2"/>
        <v>0</v>
      </c>
      <c r="V17" s="41"/>
    </row>
    <row r="18" spans="1:22" x14ac:dyDescent="0.25">
      <c r="A18" s="100" t="s">
        <v>56</v>
      </c>
      <c r="B18" s="101"/>
      <c r="C18" s="34">
        <v>82800</v>
      </c>
      <c r="D18" s="34">
        <f t="shared" si="1"/>
        <v>62100</v>
      </c>
      <c r="E18" s="34">
        <v>65667.520000000004</v>
      </c>
      <c r="F18" s="94">
        <v>277.38</v>
      </c>
      <c r="G18" s="94">
        <v>336.84</v>
      </c>
      <c r="H18" s="94">
        <v>28.71</v>
      </c>
      <c r="I18" s="94">
        <v>350.2</v>
      </c>
      <c r="J18" s="94">
        <v>86.76</v>
      </c>
      <c r="K18" s="94">
        <v>151.26</v>
      </c>
      <c r="L18" s="94">
        <v>27.04</v>
      </c>
      <c r="M18" s="94">
        <v>6663.9</v>
      </c>
      <c r="N18" s="94">
        <v>68.64</v>
      </c>
      <c r="O18" s="94">
        <v>171.14</v>
      </c>
      <c r="P18" s="94">
        <v>17.68</v>
      </c>
      <c r="Q18" s="34"/>
      <c r="R18" s="34">
        <v>73847</v>
      </c>
      <c r="S18" s="28">
        <f t="shared" ref="S18:S23" si="3">R18/C18*100</f>
        <v>89.187198067632849</v>
      </c>
      <c r="T18" s="28">
        <f>R18-C18</f>
        <v>-8953</v>
      </c>
      <c r="U18" s="40">
        <f t="shared" si="2"/>
        <v>11747</v>
      </c>
      <c r="V18" s="40"/>
    </row>
    <row r="19" spans="1:22" ht="12.75" customHeight="1" x14ac:dyDescent="0.25">
      <c r="A19" s="102" t="s">
        <v>57</v>
      </c>
      <c r="B19" s="102"/>
      <c r="C19" s="34">
        <v>30000</v>
      </c>
      <c r="D19" s="34">
        <f t="shared" si="1"/>
        <v>22500</v>
      </c>
      <c r="E19" s="34">
        <v>55073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>
        <f>E19</f>
        <v>55073</v>
      </c>
      <c r="S19" s="28">
        <f t="shared" si="3"/>
        <v>183.57666666666668</v>
      </c>
      <c r="T19" s="28">
        <f>R19-C19</f>
        <v>25073</v>
      </c>
      <c r="U19" s="40">
        <f t="shared" si="2"/>
        <v>32573</v>
      </c>
      <c r="V19" s="40"/>
    </row>
    <row r="20" spans="1:22" ht="12.75" customHeight="1" x14ac:dyDescent="0.25">
      <c r="A20" s="116" t="s">
        <v>58</v>
      </c>
      <c r="B20" s="117"/>
      <c r="C20" s="34">
        <v>34400</v>
      </c>
      <c r="D20" s="34">
        <f t="shared" si="1"/>
        <v>25800</v>
      </c>
      <c r="E20" s="34">
        <v>2079.1999999999998</v>
      </c>
      <c r="F20" s="94">
        <v>335</v>
      </c>
      <c r="G20" s="34"/>
      <c r="H20" s="34"/>
      <c r="I20" s="94">
        <v>1401.07</v>
      </c>
      <c r="J20" s="94">
        <v>742.13</v>
      </c>
      <c r="K20" s="94">
        <v>370</v>
      </c>
      <c r="L20" s="94">
        <v>1227.77</v>
      </c>
      <c r="M20" s="94">
        <v>230</v>
      </c>
      <c r="N20" s="94">
        <v>1583</v>
      </c>
      <c r="O20" s="94">
        <v>1513</v>
      </c>
      <c r="P20" s="94">
        <v>3657.47</v>
      </c>
      <c r="Q20" s="34"/>
      <c r="R20" s="34">
        <v>13139</v>
      </c>
      <c r="S20" s="28">
        <f t="shared" si="3"/>
        <v>38.194767441860463</v>
      </c>
      <c r="T20" s="28">
        <f>R20-C20</f>
        <v>-21261</v>
      </c>
      <c r="U20" s="40">
        <f t="shared" si="2"/>
        <v>-12661</v>
      </c>
      <c r="V20" s="40"/>
    </row>
    <row r="21" spans="1:22" x14ac:dyDescent="0.25">
      <c r="A21" s="116" t="s">
        <v>59</v>
      </c>
      <c r="B21" s="117"/>
      <c r="C21" s="34">
        <v>32600</v>
      </c>
      <c r="D21" s="34">
        <f t="shared" si="1"/>
        <v>24450</v>
      </c>
      <c r="E21" s="34">
        <v>45993.54</v>
      </c>
      <c r="F21" s="34"/>
      <c r="G21" s="34"/>
      <c r="H21" s="34"/>
      <c r="I21" s="94">
        <v>39</v>
      </c>
      <c r="J21" s="34"/>
      <c r="K21" s="34"/>
      <c r="L21" s="94">
        <v>-39</v>
      </c>
      <c r="M21" s="34"/>
      <c r="N21" s="34"/>
      <c r="O21" s="34"/>
      <c r="P21" s="34"/>
      <c r="Q21" s="34"/>
      <c r="R21" s="34">
        <v>46072</v>
      </c>
      <c r="S21" s="28">
        <f t="shared" si="3"/>
        <v>141.32515337423314</v>
      </c>
      <c r="T21" s="28">
        <f>R21-C21</f>
        <v>13472</v>
      </c>
      <c r="U21" s="40">
        <f t="shared" si="2"/>
        <v>21622</v>
      </c>
      <c r="V21" s="40"/>
    </row>
    <row r="22" spans="1:22" ht="12.75" customHeight="1" x14ac:dyDescent="0.25">
      <c r="A22" s="116" t="s">
        <v>60</v>
      </c>
      <c r="B22" s="117"/>
      <c r="C22" s="34">
        <v>644100</v>
      </c>
      <c r="D22" s="34">
        <f t="shared" si="1"/>
        <v>483075</v>
      </c>
      <c r="E22" s="34">
        <v>71093.83</v>
      </c>
      <c r="F22" s="94">
        <v>12998</v>
      </c>
      <c r="G22" s="94">
        <v>10060</v>
      </c>
      <c r="H22" s="94">
        <v>5212</v>
      </c>
      <c r="I22" s="94">
        <v>16447</v>
      </c>
      <c r="J22" s="94">
        <v>14101.6</v>
      </c>
      <c r="K22" s="94">
        <v>21789</v>
      </c>
      <c r="L22" s="94">
        <v>29812</v>
      </c>
      <c r="M22" s="94">
        <v>7048</v>
      </c>
      <c r="N22" s="94">
        <v>28069.73</v>
      </c>
      <c r="O22" s="94">
        <v>38195.910000000003</v>
      </c>
      <c r="P22" s="94">
        <v>20620</v>
      </c>
      <c r="Q22" s="34"/>
      <c r="R22" s="34">
        <v>275447</v>
      </c>
      <c r="S22" s="28">
        <f t="shared" si="3"/>
        <v>42.764632820990528</v>
      </c>
      <c r="T22" s="28">
        <f>R22-C22</f>
        <v>-368653</v>
      </c>
      <c r="U22" s="40">
        <f t="shared" si="2"/>
        <v>-207628</v>
      </c>
      <c r="V22" s="40"/>
    </row>
    <row r="23" spans="1:22" ht="12.75" customHeight="1" x14ac:dyDescent="0.25">
      <c r="A23" s="116" t="s">
        <v>61</v>
      </c>
      <c r="B23" s="117"/>
      <c r="C23" s="34">
        <v>5300</v>
      </c>
      <c r="D23" s="34">
        <f t="shared" si="1"/>
        <v>3975</v>
      </c>
      <c r="E23" s="34">
        <v>1200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94">
        <v>200</v>
      </c>
      <c r="R23" s="34">
        <f>E23+Q23</f>
        <v>1400</v>
      </c>
      <c r="S23" s="28">
        <f t="shared" si="3"/>
        <v>26.415094339622641</v>
      </c>
      <c r="T23" s="28">
        <f>E23-C23</f>
        <v>-4100</v>
      </c>
      <c r="U23" s="40">
        <f t="shared" si="2"/>
        <v>-2575</v>
      </c>
      <c r="V23" s="40"/>
    </row>
    <row r="24" spans="1:22" ht="12.75" customHeight="1" x14ac:dyDescent="0.25">
      <c r="A24" s="116" t="s">
        <v>71</v>
      </c>
      <c r="B24" s="117"/>
      <c r="C24" s="34">
        <v>100000</v>
      </c>
      <c r="D24" s="34">
        <f t="shared" si="1"/>
        <v>75000</v>
      </c>
      <c r="E24" s="34">
        <v>548.07000000000005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>
        <f>E24</f>
        <v>548.07000000000005</v>
      </c>
      <c r="S24" s="34">
        <v>0</v>
      </c>
      <c r="T24" s="34">
        <f>R24-C24</f>
        <v>-99451.93</v>
      </c>
      <c r="U24" s="40">
        <f t="shared" si="2"/>
        <v>-74451.929999999993</v>
      </c>
      <c r="V24" s="40"/>
    </row>
    <row r="25" spans="1:22" x14ac:dyDescent="0.25">
      <c r="A25" s="116" t="s">
        <v>62</v>
      </c>
      <c r="B25" s="117"/>
      <c r="C25" s="34">
        <f>SUM(C18:C24)</f>
        <v>929200</v>
      </c>
      <c r="D25" s="34">
        <f t="shared" si="1"/>
        <v>696900</v>
      </c>
      <c r="E25" s="34">
        <f>SUM(E18:E24)</f>
        <v>241655.16000000003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>
        <f>R18+R19+R20+R21+R22+R23+R24</f>
        <v>465526.07</v>
      </c>
      <c r="S25" s="97">
        <f>R25/C25*100</f>
        <v>50.099663151097715</v>
      </c>
      <c r="T25" s="44">
        <f>R25-C25</f>
        <v>-463673.93</v>
      </c>
      <c r="U25" s="40">
        <f t="shared" si="2"/>
        <v>-231373.93</v>
      </c>
      <c r="V25" s="40"/>
    </row>
    <row r="26" spans="1:22" x14ac:dyDescent="0.25">
      <c r="A26" s="103" t="s">
        <v>63</v>
      </c>
      <c r="B26" s="104"/>
      <c r="C26" s="34">
        <f>SUM(C10,C25,C12,C13,C14,C15,C11,C17,C16)</f>
        <v>4058116</v>
      </c>
      <c r="D26" s="34">
        <f>SUM(D10+D11+D12+D13+D14+D25+D15+D16+D17)</f>
        <v>3043587</v>
      </c>
      <c r="E26" s="34">
        <f>SUM(E10+E11+E12+E13+E14+E25+E15+E16+E17)</f>
        <v>2118816.91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>
        <f>R10+R12+R13+R14+R16+R18+R19+R20+R21+R22+R23+R24</f>
        <v>2342687.8199999998</v>
      </c>
      <c r="S26" s="34">
        <f>R26/C26*100</f>
        <v>57.728458723210473</v>
      </c>
      <c r="T26" s="34">
        <f>R26-C26</f>
        <v>-1715428.1800000002</v>
      </c>
      <c r="U26" s="40"/>
      <c r="V26" s="40"/>
    </row>
    <row r="28" spans="1:22" ht="12.75" customHeight="1" x14ac:dyDescent="0.25"/>
    <row r="29" spans="1:22" x14ac:dyDescent="0.25">
      <c r="B29" s="96" t="s">
        <v>100</v>
      </c>
      <c r="C29" s="105"/>
      <c r="D29" s="96"/>
      <c r="E29" s="96"/>
      <c r="F29" s="96"/>
    </row>
    <row r="31" spans="1:22" x14ac:dyDescent="0.25">
      <c r="C31" s="84"/>
    </row>
    <row r="32" spans="1:22" x14ac:dyDescent="0.25">
      <c r="C32" s="84"/>
    </row>
    <row r="33" spans="3:3" x14ac:dyDescent="0.25">
      <c r="C33" s="84"/>
    </row>
  </sheetData>
  <mergeCells count="17">
    <mergeCell ref="A22:B22"/>
    <mergeCell ref="A23:B23"/>
    <mergeCell ref="A24:B24"/>
    <mergeCell ref="A25:B25"/>
    <mergeCell ref="A14:B14"/>
    <mergeCell ref="A15:B15"/>
    <mergeCell ref="A16:B16"/>
    <mergeCell ref="A17:B17"/>
    <mergeCell ref="A20:B20"/>
    <mergeCell ref="A21:B21"/>
    <mergeCell ref="A13:B13"/>
    <mergeCell ref="B4:H4"/>
    <mergeCell ref="B5:F5"/>
    <mergeCell ref="C6:F6"/>
    <mergeCell ref="A9:B9"/>
    <mergeCell ref="A11:B11"/>
    <mergeCell ref="A12:B12"/>
  </mergeCells>
  <pageMargins left="0.74803149606299213" right="0" top="0.78740157480314965" bottom="0.78740157480314965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Денис</vt:lpstr>
      <vt:lpstr>Денис (2)</vt:lpstr>
      <vt:lpstr>Денис (3)</vt:lpstr>
      <vt:lpstr>Денис (4)</vt:lpstr>
      <vt:lpstr>Денис (5)</vt:lpstr>
      <vt:lpstr>Денис (6)</vt:lpstr>
      <vt:lpstr>Денис (7)</vt:lpstr>
      <vt:lpstr>Денис (8)</vt:lpstr>
      <vt:lpstr>Денис (9)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2020-10-28T14:12:27Z</cp:lastPrinted>
  <dcterms:created xsi:type="dcterms:W3CDTF">2019-03-07T05:24:36Z</dcterms:created>
  <dcterms:modified xsi:type="dcterms:W3CDTF">2021-03-18T06:03:15Z</dcterms:modified>
</cp:coreProperties>
</file>